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vnet-my.sharepoint.com/personal/judith_christiaanse_fnv_nl/Documents/Bureaublad/"/>
    </mc:Choice>
  </mc:AlternateContent>
  <xr:revisionPtr revIDLastSave="0" documentId="8_{559728F0-4AE2-4CDD-BBD4-0BBDD2C4A5A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eugdschalen" sheetId="1" r:id="rId1"/>
    <sheet name="Salaristabellen" sheetId="2" r:id="rId2"/>
    <sheet name="Arbeidomstandigheden-tabellen" sheetId="8" r:id="rId3"/>
    <sheet name="Minima" sheetId="7" r:id="rId4"/>
    <sheet name="Maxima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9" i="2" l="1"/>
  <c r="K98" i="2"/>
  <c r="J98" i="2"/>
  <c r="K97" i="2"/>
  <c r="J97" i="2"/>
  <c r="I97" i="2"/>
  <c r="K96" i="2"/>
  <c r="J96" i="2"/>
  <c r="I96" i="2"/>
  <c r="H96" i="2"/>
  <c r="K95" i="2"/>
  <c r="J95" i="2"/>
  <c r="I95" i="2"/>
  <c r="H95" i="2"/>
  <c r="G95" i="2"/>
  <c r="K94" i="2"/>
  <c r="J94" i="2"/>
  <c r="I94" i="2"/>
  <c r="H94" i="2"/>
  <c r="G94" i="2"/>
  <c r="F94" i="2"/>
  <c r="K93" i="2"/>
  <c r="J93" i="2"/>
  <c r="I93" i="2"/>
  <c r="H93" i="2"/>
  <c r="G93" i="2"/>
  <c r="F93" i="2"/>
  <c r="E93" i="2"/>
  <c r="K92" i="2"/>
  <c r="J92" i="2"/>
  <c r="I92" i="2"/>
  <c r="H92" i="2"/>
  <c r="G92" i="2"/>
  <c r="F92" i="2"/>
  <c r="E92" i="2"/>
  <c r="D92" i="2"/>
  <c r="K91" i="2"/>
  <c r="J91" i="2"/>
  <c r="I91" i="2"/>
  <c r="H91" i="2"/>
  <c r="G91" i="2"/>
  <c r="F91" i="2"/>
  <c r="E91" i="2"/>
  <c r="D91" i="2"/>
  <c r="C91" i="2"/>
  <c r="K90" i="2"/>
  <c r="J90" i="2"/>
  <c r="I90" i="2"/>
  <c r="H90" i="2"/>
  <c r="G90" i="2"/>
  <c r="F90" i="2"/>
  <c r="E90" i="2"/>
  <c r="D90" i="2"/>
  <c r="C90" i="2"/>
  <c r="B90" i="2"/>
  <c r="K89" i="2"/>
  <c r="J89" i="2"/>
  <c r="I89" i="2"/>
  <c r="H89" i="2"/>
  <c r="G89" i="2"/>
  <c r="F89" i="2"/>
  <c r="E89" i="2"/>
  <c r="D89" i="2"/>
  <c r="C89" i="2"/>
  <c r="B89" i="2"/>
  <c r="K82" i="2"/>
  <c r="K81" i="2"/>
  <c r="J81" i="2"/>
  <c r="K80" i="2"/>
  <c r="J80" i="2"/>
  <c r="I80" i="2"/>
  <c r="K79" i="2"/>
  <c r="J79" i="2"/>
  <c r="I79" i="2"/>
  <c r="H79" i="2"/>
  <c r="K78" i="2"/>
  <c r="J78" i="2"/>
  <c r="I78" i="2"/>
  <c r="H78" i="2"/>
  <c r="G78" i="2"/>
  <c r="K77" i="2"/>
  <c r="J77" i="2"/>
  <c r="I77" i="2"/>
  <c r="H77" i="2"/>
  <c r="G77" i="2"/>
  <c r="F77" i="2"/>
  <c r="K76" i="2"/>
  <c r="J76" i="2"/>
  <c r="I76" i="2"/>
  <c r="H76" i="2"/>
  <c r="G76" i="2"/>
  <c r="F76" i="2"/>
  <c r="E76" i="2"/>
  <c r="K75" i="2"/>
  <c r="J75" i="2"/>
  <c r="I75" i="2"/>
  <c r="H75" i="2"/>
  <c r="G75" i="2"/>
  <c r="F75" i="2"/>
  <c r="E75" i="2"/>
  <c r="D75" i="2"/>
  <c r="B73" i="2"/>
  <c r="K74" i="2"/>
  <c r="J74" i="2"/>
  <c r="I74" i="2"/>
  <c r="H74" i="2"/>
  <c r="G74" i="2"/>
  <c r="F74" i="2"/>
  <c r="E74" i="2"/>
  <c r="D74" i="2"/>
  <c r="C74" i="2"/>
  <c r="K73" i="2"/>
  <c r="J73" i="2"/>
  <c r="I73" i="2"/>
  <c r="H73" i="2"/>
  <c r="G73" i="2"/>
  <c r="F73" i="2"/>
  <c r="E73" i="2"/>
  <c r="D73" i="2"/>
  <c r="C73" i="2"/>
  <c r="K72" i="2"/>
  <c r="J72" i="2"/>
  <c r="I72" i="2"/>
  <c r="H72" i="2"/>
  <c r="G72" i="2"/>
  <c r="F72" i="2"/>
  <c r="E72" i="2"/>
  <c r="D72" i="2"/>
  <c r="C72" i="2"/>
  <c r="B72" i="2"/>
  <c r="E18" i="7"/>
  <c r="E17" i="7"/>
  <c r="F59" i="8"/>
  <c r="D59" i="8"/>
  <c r="B59" i="8"/>
  <c r="F58" i="8"/>
  <c r="D58" i="8"/>
  <c r="B58" i="8"/>
  <c r="F57" i="8"/>
  <c r="D57" i="8"/>
  <c r="B57" i="8"/>
  <c r="F56" i="8"/>
  <c r="D56" i="8"/>
  <c r="B56" i="8"/>
  <c r="F55" i="8"/>
  <c r="D55" i="8"/>
  <c r="B55" i="8"/>
  <c r="F49" i="8"/>
  <c r="D49" i="8"/>
  <c r="B49" i="8"/>
  <c r="F48" i="8"/>
  <c r="D48" i="8"/>
  <c r="B48" i="8"/>
  <c r="F47" i="8"/>
  <c r="D47" i="8"/>
  <c r="B47" i="8"/>
  <c r="F46" i="8"/>
  <c r="D46" i="8"/>
  <c r="B46" i="8"/>
  <c r="F45" i="8"/>
  <c r="D45" i="8"/>
  <c r="B45" i="8"/>
  <c r="D23" i="6"/>
  <c r="D22" i="6"/>
  <c r="B23" i="6" s="1"/>
  <c r="B22" i="6"/>
  <c r="H20" i="7"/>
  <c r="I20" i="7" s="1"/>
  <c r="H19" i="7"/>
  <c r="I19" i="7" s="1"/>
  <c r="D19" i="7"/>
  <c r="E19" i="7" s="1"/>
  <c r="D20" i="7" l="1"/>
  <c r="E20" i="7" s="1"/>
  <c r="D25" i="8"/>
  <c r="D35" i="8" s="1"/>
  <c r="F16" i="8"/>
  <c r="F26" i="8" s="1"/>
  <c r="F36" i="8" s="1"/>
  <c r="F17" i="8"/>
  <c r="F27" i="8" s="1"/>
  <c r="F37" i="8" s="1"/>
  <c r="F18" i="8"/>
  <c r="F28" i="8" s="1"/>
  <c r="F38" i="8" s="1"/>
  <c r="F19" i="8"/>
  <c r="F29" i="8" s="1"/>
  <c r="F39" i="8" s="1"/>
  <c r="F15" i="8"/>
  <c r="F25" i="8" s="1"/>
  <c r="F35" i="8" s="1"/>
  <c r="D16" i="8"/>
  <c r="D26" i="8" s="1"/>
  <c r="D36" i="8" s="1"/>
  <c r="D17" i="8"/>
  <c r="D27" i="8" s="1"/>
  <c r="D37" i="8" s="1"/>
  <c r="D18" i="8"/>
  <c r="D28" i="8" s="1"/>
  <c r="D38" i="8" s="1"/>
  <c r="D19" i="8"/>
  <c r="D29" i="8" s="1"/>
  <c r="D39" i="8" s="1"/>
  <c r="D15" i="8"/>
  <c r="B16" i="8"/>
  <c r="B26" i="8" s="1"/>
  <c r="B36" i="8" s="1"/>
  <c r="B17" i="8"/>
  <c r="B27" i="8" s="1"/>
  <c r="B37" i="8" s="1"/>
  <c r="B18" i="8"/>
  <c r="B28" i="8" s="1"/>
  <c r="B38" i="8" s="1"/>
  <c r="B19" i="8"/>
  <c r="B29" i="8" s="1"/>
  <c r="B39" i="8" s="1"/>
  <c r="B15" i="8"/>
  <c r="B25" i="8" s="1"/>
  <c r="B35" i="8" s="1"/>
  <c r="H28" i="2" l="1"/>
  <c r="H3" i="7" l="1"/>
  <c r="I3" i="7" s="1"/>
  <c r="D3" i="7"/>
  <c r="E3" i="7" s="1"/>
  <c r="E2" i="7"/>
  <c r="I2" i="7"/>
  <c r="D4" i="7" l="1"/>
  <c r="D5" i="7" s="1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45" i="2"/>
  <c r="H62" i="2" s="1"/>
  <c r="K31" i="2"/>
  <c r="K48" i="2" s="1"/>
  <c r="K65" i="2" s="1"/>
  <c r="K30" i="2"/>
  <c r="K47" i="2" s="1"/>
  <c r="K64" i="2" s="1"/>
  <c r="J30" i="2"/>
  <c r="J47" i="2" s="1"/>
  <c r="J64" i="2" s="1"/>
  <c r="K29" i="2"/>
  <c r="K46" i="2" s="1"/>
  <c r="K63" i="2" s="1"/>
  <c r="J29" i="2"/>
  <c r="J46" i="2" s="1"/>
  <c r="J63" i="2" s="1"/>
  <c r="I29" i="2"/>
  <c r="I46" i="2" s="1"/>
  <c r="I63" i="2" s="1"/>
  <c r="K28" i="2"/>
  <c r="K45" i="2" s="1"/>
  <c r="K62" i="2" s="1"/>
  <c r="J28" i="2"/>
  <c r="J45" i="2" s="1"/>
  <c r="J62" i="2" s="1"/>
  <c r="I28" i="2"/>
  <c r="I45" i="2" s="1"/>
  <c r="I62" i="2" s="1"/>
  <c r="K27" i="2"/>
  <c r="K44" i="2" s="1"/>
  <c r="K61" i="2" s="1"/>
  <c r="J27" i="2"/>
  <c r="J44" i="2" s="1"/>
  <c r="J61" i="2" s="1"/>
  <c r="I27" i="2"/>
  <c r="I44" i="2" s="1"/>
  <c r="I61" i="2" s="1"/>
  <c r="H27" i="2"/>
  <c r="H44" i="2" s="1"/>
  <c r="H61" i="2" s="1"/>
  <c r="G27" i="2"/>
  <c r="G44" i="2" s="1"/>
  <c r="G61" i="2" s="1"/>
  <c r="K26" i="2"/>
  <c r="K43" i="2" s="1"/>
  <c r="K60" i="2" s="1"/>
  <c r="J26" i="2"/>
  <c r="J43" i="2" s="1"/>
  <c r="J60" i="2" s="1"/>
  <c r="I26" i="2"/>
  <c r="I43" i="2" s="1"/>
  <c r="I60" i="2" s="1"/>
  <c r="H26" i="2"/>
  <c r="H43" i="2" s="1"/>
  <c r="H60" i="2" s="1"/>
  <c r="G26" i="2"/>
  <c r="G43" i="2" s="1"/>
  <c r="G60" i="2" s="1"/>
  <c r="F26" i="2"/>
  <c r="F43" i="2" s="1"/>
  <c r="F60" i="2" s="1"/>
  <c r="K25" i="2"/>
  <c r="K42" i="2" s="1"/>
  <c r="K59" i="2" s="1"/>
  <c r="J25" i="2"/>
  <c r="J42" i="2" s="1"/>
  <c r="J59" i="2" s="1"/>
  <c r="I25" i="2"/>
  <c r="I42" i="2" s="1"/>
  <c r="I59" i="2" s="1"/>
  <c r="H25" i="2"/>
  <c r="H42" i="2" s="1"/>
  <c r="H59" i="2" s="1"/>
  <c r="G25" i="2"/>
  <c r="G42" i="2" s="1"/>
  <c r="G59" i="2" s="1"/>
  <c r="F25" i="2"/>
  <c r="F42" i="2" s="1"/>
  <c r="F59" i="2" s="1"/>
  <c r="E25" i="2"/>
  <c r="E42" i="2" s="1"/>
  <c r="E59" i="2" s="1"/>
  <c r="K24" i="2"/>
  <c r="K41" i="2" s="1"/>
  <c r="K58" i="2" s="1"/>
  <c r="J24" i="2"/>
  <c r="J41" i="2" s="1"/>
  <c r="J58" i="2" s="1"/>
  <c r="I24" i="2"/>
  <c r="I41" i="2" s="1"/>
  <c r="I58" i="2" s="1"/>
  <c r="H24" i="2"/>
  <c r="H41" i="2" s="1"/>
  <c r="H58" i="2" s="1"/>
  <c r="G24" i="2"/>
  <c r="G41" i="2" s="1"/>
  <c r="G58" i="2" s="1"/>
  <c r="F24" i="2"/>
  <c r="F41" i="2" s="1"/>
  <c r="F58" i="2" s="1"/>
  <c r="E24" i="2"/>
  <c r="E41" i="2" s="1"/>
  <c r="E58" i="2" s="1"/>
  <c r="D24" i="2"/>
  <c r="D41" i="2" s="1"/>
  <c r="D58" i="2" s="1"/>
  <c r="K23" i="2"/>
  <c r="K40" i="2" s="1"/>
  <c r="K57" i="2" s="1"/>
  <c r="J23" i="2"/>
  <c r="J40" i="2" s="1"/>
  <c r="J57" i="2" s="1"/>
  <c r="I23" i="2"/>
  <c r="I40" i="2" s="1"/>
  <c r="I57" i="2" s="1"/>
  <c r="H23" i="2"/>
  <c r="H40" i="2" s="1"/>
  <c r="H57" i="2" s="1"/>
  <c r="G23" i="2"/>
  <c r="G40" i="2" s="1"/>
  <c r="G57" i="2" s="1"/>
  <c r="F23" i="2"/>
  <c r="F40" i="2" s="1"/>
  <c r="F57" i="2" s="1"/>
  <c r="E23" i="2"/>
  <c r="E40" i="2" s="1"/>
  <c r="E57" i="2" s="1"/>
  <c r="D23" i="2"/>
  <c r="D40" i="2" s="1"/>
  <c r="D57" i="2" s="1"/>
  <c r="C23" i="2"/>
  <c r="C40" i="2" s="1"/>
  <c r="C57" i="2" s="1"/>
  <c r="K22" i="2"/>
  <c r="K39" i="2" s="1"/>
  <c r="K56" i="2" s="1"/>
  <c r="J22" i="2"/>
  <c r="J39" i="2" s="1"/>
  <c r="J56" i="2" s="1"/>
  <c r="I22" i="2"/>
  <c r="I39" i="2" s="1"/>
  <c r="I56" i="2" s="1"/>
  <c r="H22" i="2"/>
  <c r="H39" i="2" s="1"/>
  <c r="H56" i="2" s="1"/>
  <c r="G22" i="2"/>
  <c r="G39" i="2" s="1"/>
  <c r="G56" i="2" s="1"/>
  <c r="F22" i="2"/>
  <c r="F39" i="2" s="1"/>
  <c r="F56" i="2" s="1"/>
  <c r="E22" i="2"/>
  <c r="E39" i="2" s="1"/>
  <c r="E56" i="2" s="1"/>
  <c r="D22" i="2"/>
  <c r="D39" i="2" s="1"/>
  <c r="D56" i="2" s="1"/>
  <c r="C22" i="2"/>
  <c r="C39" i="2" s="1"/>
  <c r="C56" i="2" s="1"/>
  <c r="B22" i="2"/>
  <c r="B39" i="2" s="1"/>
  <c r="B56" i="2" s="1"/>
  <c r="K21" i="2"/>
  <c r="K38" i="2" s="1"/>
  <c r="K55" i="2" s="1"/>
  <c r="J21" i="2"/>
  <c r="J38" i="2" s="1"/>
  <c r="J55" i="2" s="1"/>
  <c r="I21" i="2"/>
  <c r="I38" i="2" s="1"/>
  <c r="I55" i="2" s="1"/>
  <c r="H21" i="2"/>
  <c r="H38" i="2" s="1"/>
  <c r="H55" i="2" s="1"/>
  <c r="G21" i="2"/>
  <c r="G38" i="2" s="1"/>
  <c r="G55" i="2" s="1"/>
  <c r="F21" i="2"/>
  <c r="F38" i="2" s="1"/>
  <c r="F55" i="2" s="1"/>
  <c r="E21" i="2"/>
  <c r="E38" i="2" s="1"/>
  <c r="E55" i="2" s="1"/>
  <c r="D21" i="2"/>
  <c r="D38" i="2" s="1"/>
  <c r="D55" i="2" s="1"/>
  <c r="C21" i="2"/>
  <c r="C38" i="2" s="1"/>
  <c r="C55" i="2" s="1"/>
  <c r="B21" i="2"/>
  <c r="B38" i="2" s="1"/>
  <c r="B55" i="2" s="1"/>
  <c r="I4" i="7" l="1"/>
  <c r="I5" i="7" l="1"/>
  <c r="E4" i="7"/>
  <c r="E5" i="7" l="1"/>
  <c r="I6" i="7"/>
  <c r="I7" i="7" l="1"/>
  <c r="E6" i="7"/>
  <c r="E7" i="7" l="1"/>
  <c r="I8" i="7"/>
  <c r="I9" i="7" l="1"/>
  <c r="E8" i="7"/>
  <c r="E9" i="7" l="1"/>
  <c r="I10" i="7"/>
  <c r="I11" i="7" l="1"/>
  <c r="E10" i="7"/>
  <c r="E11" i="7" l="1"/>
  <c r="I12" i="7"/>
  <c r="I13" i="7" l="1"/>
  <c r="E12" i="7"/>
  <c r="I14" i="7" l="1"/>
  <c r="E13" i="7"/>
  <c r="E14" i="7" l="1"/>
  <c r="I15" i="7" l="1"/>
  <c r="E15" i="7"/>
  <c r="B9" i="6"/>
  <c r="B10" i="6" s="1"/>
  <c r="B11" i="6" s="1"/>
  <c r="B17" i="6" s="1"/>
  <c r="B18" i="6" s="1"/>
  <c r="D8" i="6"/>
  <c r="D9" i="6" s="1"/>
  <c r="D10" i="6" s="1"/>
  <c r="D11" i="6" s="1"/>
  <c r="D17" i="6" s="1"/>
  <c r="I16" i="1"/>
  <c r="K16" i="1" s="1"/>
  <c r="M16" i="1" s="1"/>
  <c r="O16" i="1" s="1"/>
  <c r="I12" i="1"/>
  <c r="K12" i="1" s="1"/>
  <c r="I26" i="1"/>
  <c r="K26" i="1" s="1"/>
  <c r="M26" i="1" s="1"/>
  <c r="O26" i="1" s="1"/>
  <c r="I22" i="1"/>
  <c r="K22" i="1" s="1"/>
  <c r="I25" i="1"/>
  <c r="G53" i="1" s="1"/>
  <c r="I24" i="1"/>
  <c r="G52" i="1" s="1"/>
  <c r="I52" i="1" s="1"/>
  <c r="K52" i="1" s="1"/>
  <c r="M52" i="1" s="1"/>
  <c r="G70" i="1" s="1"/>
  <c r="I21" i="1"/>
  <c r="G50" i="1" s="1"/>
  <c r="I20" i="1"/>
  <c r="G49" i="1" s="1"/>
  <c r="I49" i="1" s="1"/>
  <c r="K49" i="1" s="1"/>
  <c r="M49" i="1" s="1"/>
  <c r="G69" i="1" s="1"/>
  <c r="I19" i="1"/>
  <c r="G48" i="1" s="1"/>
  <c r="I48" i="1" s="1"/>
  <c r="K48" i="1" s="1"/>
  <c r="M48" i="1" s="1"/>
  <c r="G68" i="1" s="1"/>
  <c r="I68" i="1" s="1"/>
  <c r="K68" i="1" s="1"/>
  <c r="I82" i="1" s="1"/>
  <c r="I18" i="1"/>
  <c r="K18" i="1" s="1"/>
  <c r="M18" i="1" s="1"/>
  <c r="O18" i="1" s="1"/>
  <c r="I15" i="1"/>
  <c r="G45" i="1" s="1"/>
  <c r="I14" i="1"/>
  <c r="K14" i="1" s="1"/>
  <c r="M14" i="1" s="1"/>
  <c r="O14" i="1" s="1"/>
  <c r="I11" i="1"/>
  <c r="G42" i="1" s="1"/>
  <c r="I10" i="1"/>
  <c r="K10" i="1" s="1"/>
  <c r="M10" i="1" s="1"/>
  <c r="O10" i="1" s="1"/>
  <c r="I9" i="1"/>
  <c r="G40" i="1" s="1"/>
  <c r="I40" i="1" s="1"/>
  <c r="K40" i="1" s="1"/>
  <c r="M40" i="1" s="1"/>
  <c r="G64" i="1" s="1"/>
  <c r="I64" i="1" s="1"/>
  <c r="K64" i="1" s="1"/>
  <c r="I80" i="1" s="1"/>
  <c r="I8" i="1"/>
  <c r="G39" i="1" s="1"/>
  <c r="I39" i="1" s="1"/>
  <c r="K39" i="1" s="1"/>
  <c r="M39" i="1" s="1"/>
  <c r="G63" i="1" s="1"/>
  <c r="I63" i="1" s="1"/>
  <c r="K63" i="1" s="1"/>
  <c r="I79" i="1" s="1"/>
  <c r="I6" i="1"/>
  <c r="G37" i="1" s="1"/>
  <c r="I37" i="1" s="1"/>
  <c r="K37" i="1" s="1"/>
  <c r="M37" i="1" s="1"/>
  <c r="I5" i="1"/>
  <c r="G36" i="1" s="1"/>
  <c r="I36" i="1" s="1"/>
  <c r="K36" i="1" s="1"/>
  <c r="M36" i="1" s="1"/>
  <c r="G62" i="1" s="1"/>
  <c r="I4" i="1"/>
  <c r="G35" i="1" s="1"/>
  <c r="I35" i="1" s="1"/>
  <c r="K35" i="1" s="1"/>
  <c r="M35" i="1" s="1"/>
  <c r="G61" i="1" s="1"/>
  <c r="I61" i="1" s="1"/>
  <c r="K61" i="1" s="1"/>
  <c r="I78" i="1" s="1"/>
  <c r="I3" i="1"/>
  <c r="G34" i="1" s="1"/>
  <c r="I34" i="1" s="1"/>
  <c r="K34" i="1" s="1"/>
  <c r="M34" i="1" s="1"/>
  <c r="G60" i="1" s="1"/>
  <c r="I60" i="1" s="1"/>
  <c r="K60" i="1" s="1"/>
  <c r="I77" i="1" s="1"/>
  <c r="K9" i="1" l="1"/>
  <c r="M9" i="1" s="1"/>
  <c r="O9" i="1" s="1"/>
  <c r="D18" i="6"/>
  <c r="B19" i="6" s="1"/>
  <c r="D19" i="6" s="1"/>
  <c r="I16" i="7"/>
  <c r="H17" i="7"/>
  <c r="E16" i="7"/>
  <c r="D17" i="7"/>
  <c r="K15" i="1"/>
  <c r="M15" i="1" s="1"/>
  <c r="O15" i="1" s="1"/>
  <c r="K11" i="1"/>
  <c r="M11" i="1" s="1"/>
  <c r="O11" i="1" s="1"/>
  <c r="K6" i="1"/>
  <c r="M6" i="1" s="1"/>
  <c r="O6" i="1" s="1"/>
  <c r="K25" i="1"/>
  <c r="M25" i="1" s="1"/>
  <c r="O25" i="1" s="1"/>
  <c r="K19" i="1"/>
  <c r="M19" i="1" s="1"/>
  <c r="O19" i="1" s="1"/>
  <c r="K4" i="1"/>
  <c r="M4" i="1" s="1"/>
  <c r="O4" i="1" s="1"/>
  <c r="G47" i="1"/>
  <c r="I47" i="1" s="1"/>
  <c r="K47" i="1" s="1"/>
  <c r="M47" i="1" s="1"/>
  <c r="G67" i="1" s="1"/>
  <c r="I67" i="1" s="1"/>
  <c r="K67" i="1" s="1"/>
  <c r="I81" i="1" s="1"/>
  <c r="K21" i="1"/>
  <c r="M21" i="1" s="1"/>
  <c r="O21" i="1" s="1"/>
  <c r="I50" i="1"/>
  <c r="K50" i="1" s="1"/>
  <c r="M50" i="1" s="1"/>
  <c r="M22" i="1"/>
  <c r="O22" i="1" s="1"/>
  <c r="I42" i="1"/>
  <c r="K42" i="1" s="1"/>
  <c r="M42" i="1" s="1"/>
  <c r="M12" i="1"/>
  <c r="O12" i="1" s="1"/>
  <c r="G41" i="1"/>
  <c r="I41" i="1" s="1"/>
  <c r="K41" i="1" s="1"/>
  <c r="M41" i="1" s="1"/>
  <c r="G65" i="1" s="1"/>
  <c r="I45" i="1"/>
  <c r="K45" i="1" s="1"/>
  <c r="M45" i="1" s="1"/>
  <c r="G44" i="1"/>
  <c r="I44" i="1" s="1"/>
  <c r="K44" i="1" s="1"/>
  <c r="M44" i="1" s="1"/>
  <c r="G66" i="1" s="1"/>
  <c r="K3" i="1"/>
  <c r="M3" i="1" s="1"/>
  <c r="O3" i="1" s="1"/>
  <c r="K5" i="1"/>
  <c r="M5" i="1" s="1"/>
  <c r="O5" i="1" s="1"/>
  <c r="K8" i="1"/>
  <c r="M8" i="1" s="1"/>
  <c r="O8" i="1" s="1"/>
  <c r="K20" i="1"/>
  <c r="M20" i="1" s="1"/>
  <c r="O20" i="1" s="1"/>
  <c r="K24" i="1"/>
  <c r="M24" i="1" s="1"/>
  <c r="O24" i="1" s="1"/>
  <c r="I53" i="1"/>
  <c r="K53" i="1" s="1"/>
  <c r="M53" i="1" s="1"/>
  <c r="I17" i="7" l="1"/>
  <c r="H18" i="7"/>
  <c r="I18" i="7" s="1"/>
  <c r="D18" i="7"/>
</calcChain>
</file>

<file path=xl/sharedStrings.xml><?xml version="1.0" encoding="utf-8"?>
<sst xmlns="http://schemas.openxmlformats.org/spreadsheetml/2006/main" count="417" uniqueCount="103">
  <si>
    <t>20 jaar</t>
  </si>
  <si>
    <t>21 jaar</t>
  </si>
  <si>
    <t>22 jaar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</si>
  <si>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</si>
  <si>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</si>
  <si>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</si>
  <si>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</si>
  <si>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</si>
  <si>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</si>
  <si>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</si>
  <si>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</si>
  <si>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</si>
  <si>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</si>
  <si>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trap 1</t>
  </si>
  <si>
    <t>trap 2</t>
  </si>
  <si>
    <t>trap 3</t>
  </si>
  <si>
    <t xml:space="preserve">Bij indeling in </t>
  </si>
  <si>
    <t>salarisgroep III</t>
  </si>
  <si>
    <t>per</t>
  </si>
  <si>
    <t>salarisgr.</t>
  </si>
  <si>
    <t>functiejr.</t>
  </si>
  <si>
    <t>per maand</t>
  </si>
  <si>
    <t>salarisgroep II</t>
  </si>
  <si>
    <t>salarisgroep IV</t>
  </si>
  <si>
    <t xml:space="preserve">salarisgroepen </t>
  </si>
  <si>
    <t>D en E</t>
  </si>
  <si>
    <t>F, G en H</t>
  </si>
  <si>
    <t>salarisgroepen</t>
  </si>
  <si>
    <t>t/m 19 jaar</t>
  </si>
  <si>
    <t>Verhoging</t>
  </si>
  <si>
    <t>Methode1</t>
  </si>
  <si>
    <t>Methode2</t>
  </si>
  <si>
    <t>CAO HP Artikel 9 - Salarissen</t>
  </si>
  <si>
    <t>Jaarsalaris</t>
  </si>
  <si>
    <t>2. Het bepaalde in lid 1 geldt niet voor werknemers met een jaarsalaris vermeerderd</t>
  </si>
  <si>
    <t>met de vakantietoeslag van € 91.000,- bruto of hoger bij voltijd. Voor de berekening</t>
  </si>
  <si>
    <t>van dat bedrag van € 91.000,- wordt uitgegaan van het bruto maandsalaris over de</t>
  </si>
  <si>
    <t>maand waarin de verhoging plaats vindt, waarbij die verhoging niet wordt meegerekend.</t>
  </si>
  <si>
    <t>Dat maandsalaris wordt vermenigvuldigd met 12,96. Het bedrag van € 91.000,-</t>
  </si>
  <si>
    <t>wordt geïndexeerd met de in lid 1 genoemde verhogingen op de daarin genoemde</t>
  </si>
  <si>
    <t>data.</t>
  </si>
  <si>
    <t>Perc.</t>
  </si>
  <si>
    <t>Sal. Min. Verh.</t>
  </si>
  <si>
    <t>Min. Verh.</t>
  </si>
  <si>
    <t>CAO</t>
  </si>
  <si>
    <t>Sal. Min. Vak</t>
  </si>
  <si>
    <t>Min.Vak.</t>
  </si>
  <si>
    <r>
      <rPr>
        <b/>
        <sz val="10"/>
        <rFont val="Arial"/>
        <family val="2"/>
      </rPr>
      <t>CAO 2013-2015</t>
    </r>
    <r>
      <rPr>
        <sz val="10"/>
        <rFont val="Arial"/>
        <family val="2"/>
      </rPr>
      <t xml:space="preserve">
2. Het bepaalde in lid 1 geldt niet voor werknemers met een jaarsalaris vermeerderd met de vakantietoeslag van € 90.000,- bruto of hoger bij voltijd. Voor de salarisverhoging per 1 januari 2015 is het bedrag € 91.000,- bruto of hoger bij voltijd. Voor de berekening van dat bedrag van € 90.000,- resp. € 91.000,- wordt uitgegaan van het brutomaandsalaris over de maand waarin de verhoging plaats vindt, waarbij de verhoging niet wordt meegerekend. Dat maandsalaris wordt vermenigvuldigd met 12,96.</t>
    </r>
  </si>
  <si>
    <t>CAO 2015-2018</t>
  </si>
  <si>
    <t>Bedr.</t>
  </si>
  <si>
    <t>CAO 2018-2020</t>
  </si>
  <si>
    <t xml:space="preserve"> </t>
  </si>
  <si>
    <t>die steeds worden verhoogd met de salarisverhogingen</t>
  </si>
  <si>
    <t>Het uitgangspunt voor deze bedragen zijn de eens vastgestelde salarissen</t>
  </si>
  <si>
    <t>Verhoging is 3,5%</t>
  </si>
  <si>
    <t>Verhoging 3,5%</t>
  </si>
  <si>
    <t>Verhoging 58 euro</t>
  </si>
  <si>
    <t>Verhoging 116 euro</t>
  </si>
  <si>
    <t xml:space="preserve">Let op formule aangepast staat op 3 achter de komma </t>
  </si>
  <si>
    <t>De verhoging is 12 x 58 = 696</t>
  </si>
  <si>
    <t>De verhoging is 12 x 116 = 1392</t>
  </si>
  <si>
    <t>16/17 jaar</t>
  </si>
  <si>
    <t>20/21 jaar</t>
  </si>
  <si>
    <t>Voor werknemer van</t>
  </si>
  <si>
    <t>18/19 jaar</t>
  </si>
  <si>
    <t>23 jaar en ouder</t>
  </si>
  <si>
    <t>Voor werknemers van</t>
  </si>
  <si>
    <t>Tabel per 1 januari 2018</t>
  </si>
  <si>
    <t>Verhoging is 58 euro</t>
  </si>
  <si>
    <t>Verhoging is 116 euro</t>
  </si>
  <si>
    <t xml:space="preserve">Verhoging is </t>
  </si>
  <si>
    <t>Volgens Paul Isaak zie mail 9/7</t>
  </si>
  <si>
    <t>Tabel a: Bedragen per 1 februari 2019 bij voltijd*</t>
  </si>
  <si>
    <t>Tabel b: Bedragen per 1 augustus 2019 bij voltijd*</t>
  </si>
  <si>
    <t>Tabel x: Bedragen per 1 jabuari 2018 bij voltijd*</t>
  </si>
  <si>
    <t>Tabel c: Bedragen per 1 januari 2020 bij voltijd*</t>
  </si>
  <si>
    <t xml:space="preserve">bij indeling in </t>
  </si>
  <si>
    <t>leeftijd</t>
  </si>
  <si>
    <t>persoonlijke minimum maandverdienste per</t>
  </si>
  <si>
    <t>21 jaar tot 1 juli 2019</t>
  </si>
  <si>
    <t>salarisgroepen D, E</t>
  </si>
  <si>
    <t>salarisgroepen F, G, H</t>
  </si>
  <si>
    <t>A. Per 1 februari 2019:</t>
  </si>
  <si>
    <t>B. Per 1 augustus 2019:</t>
  </si>
  <si>
    <t>C. Per 1 januari 2020:</t>
  </si>
  <si>
    <t>grensbedrag</t>
  </si>
  <si>
    <t>structurele verhoging</t>
  </si>
  <si>
    <t>datum</t>
  </si>
  <si>
    <t>basis</t>
  </si>
  <si>
    <t>Datum</t>
  </si>
  <si>
    <t>Verhoging 2,3%</t>
  </si>
  <si>
    <t>Verhoging 3,0%</t>
  </si>
  <si>
    <t>CAO 2020-2022</t>
  </si>
  <si>
    <t>A. Per 1 juli 2021:</t>
  </si>
  <si>
    <t>B. Per 1 februari 2022:</t>
  </si>
  <si>
    <t>Tabel a: Bedragen per 1 juli 2021 bij voltijd*</t>
  </si>
  <si>
    <t>Verhoging is 2,3%</t>
  </si>
  <si>
    <t>Tabel b: Bedragen per 1 februari 2022 bij voltijd*</t>
  </si>
  <si>
    <t>Verhoging is 3%</t>
  </si>
  <si>
    <t>(per 1-1-2022 geen leeftijdsgrens meer)</t>
  </si>
  <si>
    <t>(vervalt per 1 januari 2022)</t>
  </si>
  <si>
    <r>
      <t xml:space="preserve">t/m 19 jaar </t>
    </r>
    <r>
      <rPr>
        <sz val="9"/>
        <color rgb="FFFF0000"/>
        <rFont val="Arial"/>
        <family val="2"/>
      </rPr>
      <t>tot 1 januari 2022</t>
    </r>
  </si>
  <si>
    <r>
      <t xml:space="preserve">20 jaar </t>
    </r>
    <r>
      <rPr>
        <sz val="9"/>
        <color rgb="FFFF0000"/>
        <rFont val="Arial"/>
        <family val="2"/>
      </rPr>
      <t>tot 1 januari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</si>
</sst>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dd/mm/yy"/>
    <numFmt numFmtId="166" formatCode="d\ mmmm\ yyyy"/>
    <numFmt numFmtId="167" formatCode="#,##0.00_);\(#,##0.00\)"/>
    <numFmt numFmtId="168" formatCode="#0\ \ "/>
    <numFmt numFmtId="169" formatCode="0.000%"/>
  </numFmts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Courier"/>
      <family val="3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i/>
      <sz val="8"/>
      <color theme="0"/>
      <name val="Arial"/>
      <family val="2"/>
    </font>
    <font>
      <sz val="9"/>
      <name val="Courier"/>
      <family val="3"/>
    </font>
    <font>
      <i/>
      <sz val="9"/>
      <color theme="0"/>
      <name val="Arial"/>
      <family val="2"/>
    </font>
    <font>
      <i/>
      <sz val="10"/>
      <color theme="0"/>
      <name val="Arial"/>
      <family val="2"/>
    </font>
    <font>
      <b/>
      <sz val="11"/>
      <name val="Calibri"/>
      <family val="2"/>
      <scheme val="minor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horizontal="left"/>
    </xf>
    <xf numFmtId="14" fontId="3" fillId="2" borderId="0" xfId="0" applyNumberFormat="1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14" fontId="3" fillId="0" borderId="0" xfId="0" applyNumberFormat="1" applyFont="1" applyFill="1" applyAlignment="1">
      <alignment horizontal="center"/>
    </xf>
    <xf numFmtId="0" fontId="3" fillId="0" borderId="0" xfId="0" applyFont="1" applyFill="1"/>
    <xf numFmtId="164" fontId="3" fillId="0" borderId="0" xfId="0" applyNumberFormat="1" applyFont="1" applyFill="1"/>
    <xf numFmtId="40" fontId="8" fillId="2" borderId="0" xfId="0" applyNumberFormat="1" applyFont="1" applyFill="1" applyBorder="1"/>
    <xf numFmtId="168" fontId="1" fillId="2" borderId="0" xfId="0" applyNumberFormat="1" applyFont="1" applyFill="1" applyBorder="1" applyAlignment="1">
      <alignment horizontal="left"/>
    </xf>
    <xf numFmtId="40" fontId="5" fillId="2" borderId="0" xfId="0" applyNumberFormat="1" applyFont="1" applyFill="1" applyBorder="1"/>
    <xf numFmtId="40" fontId="9" fillId="2" borderId="0" xfId="0" applyNumberFormat="1" applyFont="1" applyFill="1" applyBorder="1"/>
    <xf numFmtId="0" fontId="0" fillId="2" borderId="3" xfId="0" applyFill="1" applyBorder="1"/>
    <xf numFmtId="0" fontId="6" fillId="0" borderId="0" xfId="0" applyFont="1" applyFill="1" applyBorder="1" applyAlignment="1">
      <alignment vertical="center"/>
    </xf>
    <xf numFmtId="17" fontId="6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39" fontId="2" fillId="0" borderId="0" xfId="0" applyNumberFormat="1" applyFont="1" applyFill="1" applyBorder="1" applyAlignment="1">
      <alignment vertical="center"/>
    </xf>
    <xf numFmtId="40" fontId="8" fillId="0" borderId="0" xfId="0" applyNumberFormat="1" applyFont="1" applyFill="1" applyBorder="1"/>
    <xf numFmtId="40" fontId="5" fillId="0" borderId="0" xfId="0" applyNumberFormat="1" applyFont="1" applyFill="1" applyBorder="1"/>
    <xf numFmtId="40" fontId="9" fillId="0" borderId="0" xfId="0" applyNumberFormat="1" applyFont="1" applyFill="1" applyBorder="1"/>
    <xf numFmtId="0" fontId="0" fillId="0" borderId="3" xfId="0" applyFill="1" applyBorder="1"/>
    <xf numFmtId="0" fontId="7" fillId="0" borderId="0" xfId="0" applyFont="1" applyAlignment="1">
      <alignment horizontal="right"/>
    </xf>
    <xf numFmtId="164" fontId="7" fillId="3" borderId="0" xfId="0" applyNumberFormat="1" applyFont="1" applyFill="1"/>
    <xf numFmtId="0" fontId="0" fillId="0" borderId="4" xfId="0" applyBorder="1"/>
    <xf numFmtId="0" fontId="0" fillId="0" borderId="4" xfId="0" applyBorder="1" applyAlignment="1">
      <alignment horizontal="right"/>
    </xf>
    <xf numFmtId="14" fontId="0" fillId="0" borderId="0" xfId="0" applyNumberFormat="1"/>
    <xf numFmtId="2" fontId="0" fillId="0" borderId="0" xfId="0" applyNumberFormat="1"/>
    <xf numFmtId="0" fontId="0" fillId="3" borderId="0" xfId="0" applyFill="1"/>
    <xf numFmtId="0" fontId="3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7" fillId="3" borderId="0" xfId="0" applyFont="1" applyFill="1"/>
    <xf numFmtId="0" fontId="7" fillId="3" borderId="0" xfId="0" applyFont="1" applyFill="1" applyAlignment="1">
      <alignment horizontal="right"/>
    </xf>
    <xf numFmtId="164" fontId="3" fillId="3" borderId="0" xfId="0" applyNumberFormat="1" applyFont="1" applyFill="1"/>
    <xf numFmtId="164" fontId="10" fillId="3" borderId="0" xfId="0" applyNumberFormat="1" applyFont="1" applyFill="1"/>
    <xf numFmtId="164" fontId="7" fillId="0" borderId="5" xfId="0" applyNumberFormat="1" applyFont="1" applyFill="1" applyBorder="1"/>
    <xf numFmtId="164" fontId="7" fillId="0" borderId="2" xfId="0" applyNumberFormat="1" applyFont="1" applyFill="1" applyBorder="1"/>
    <xf numFmtId="164" fontId="10" fillId="3" borderId="7" xfId="0" applyNumberFormat="1" applyFont="1" applyFill="1" applyBorder="1"/>
    <xf numFmtId="164" fontId="10" fillId="3" borderId="5" xfId="0" applyNumberFormat="1" applyFont="1" applyFill="1" applyBorder="1"/>
    <xf numFmtId="164" fontId="10" fillId="3" borderId="2" xfId="0" applyNumberFormat="1" applyFont="1" applyFill="1" applyBorder="1"/>
    <xf numFmtId="164" fontId="10" fillId="3" borderId="6" xfId="0" applyNumberFormat="1" applyFont="1" applyFill="1" applyBorder="1"/>
    <xf numFmtId="10" fontId="0" fillId="0" borderId="0" xfId="0" applyNumberFormat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10" fontId="4" fillId="0" borderId="0" xfId="0" applyNumberFormat="1" applyFont="1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/>
    <xf numFmtId="4" fontId="0" fillId="0" borderId="0" xfId="0" applyNumberFormat="1"/>
    <xf numFmtId="0" fontId="11" fillId="0" borderId="0" xfId="0" applyFont="1"/>
    <xf numFmtId="4" fontId="11" fillId="0" borderId="0" xfId="0" applyNumberFormat="1" applyFont="1"/>
    <xf numFmtId="2" fontId="11" fillId="0" borderId="0" xfId="0" applyNumberFormat="1" applyFont="1"/>
    <xf numFmtId="169" fontId="0" fillId="0" borderId="0" xfId="0" applyNumberFormat="1"/>
    <xf numFmtId="4" fontId="0" fillId="0" borderId="0" xfId="0" applyNumberFormat="1" applyFont="1"/>
    <xf numFmtId="4" fontId="0" fillId="0" borderId="0" xfId="0" applyNumberFormat="1" applyFill="1"/>
    <xf numFmtId="2" fontId="11" fillId="0" borderId="0" xfId="0" applyNumberFormat="1" applyFont="1" applyFill="1"/>
    <xf numFmtId="14" fontId="0" fillId="0" borderId="8" xfId="0" applyNumberFormat="1" applyBorder="1"/>
    <xf numFmtId="169" fontId="0" fillId="0" borderId="8" xfId="0" applyNumberFormat="1" applyBorder="1"/>
    <xf numFmtId="4" fontId="0" fillId="0" borderId="8" xfId="0" applyNumberFormat="1" applyFont="1" applyBorder="1"/>
    <xf numFmtId="4" fontId="0" fillId="0" borderId="8" xfId="0" applyNumberFormat="1" applyBorder="1"/>
    <xf numFmtId="2" fontId="11" fillId="0" borderId="8" xfId="0" applyNumberFormat="1" applyFont="1" applyBorder="1"/>
    <xf numFmtId="4" fontId="0" fillId="0" borderId="8" xfId="0" applyNumberFormat="1" applyFill="1" applyBorder="1"/>
    <xf numFmtId="2" fontId="11" fillId="0" borderId="8" xfId="0" applyNumberFormat="1" applyFont="1" applyFill="1" applyBorder="1"/>
    <xf numFmtId="0" fontId="2" fillId="0" borderId="0" xfId="0" applyFont="1" applyAlignment="1"/>
    <xf numFmtId="4" fontId="11" fillId="0" borderId="0" xfId="0" applyNumberFormat="1" applyFont="1" applyFill="1" applyBorder="1"/>
    <xf numFmtId="4" fontId="0" fillId="0" borderId="0" xfId="0" applyNumberFormat="1" applyBorder="1"/>
    <xf numFmtId="0" fontId="0" fillId="0" borderId="0" xfId="0" applyBorder="1"/>
    <xf numFmtId="0" fontId="0" fillId="0" borderId="9" xfId="0" applyBorder="1"/>
    <xf numFmtId="0" fontId="2" fillId="0" borderId="0" xfId="0" applyFont="1"/>
    <xf numFmtId="0" fontId="0" fillId="3" borderId="9" xfId="0" applyFill="1" applyBorder="1"/>
    <xf numFmtId="0" fontId="0" fillId="3" borderId="9" xfId="0" applyFill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 applyFill="1"/>
    <xf numFmtId="0" fontId="0" fillId="0" borderId="10" xfId="0" applyBorder="1"/>
    <xf numFmtId="0" fontId="0" fillId="0" borderId="11" xfId="0" applyBorder="1"/>
    <xf numFmtId="14" fontId="3" fillId="0" borderId="12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4" fontId="3" fillId="0" borderId="13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0" xfId="0" applyFont="1" applyFill="1" applyBorder="1"/>
    <xf numFmtId="0" fontId="3" fillId="0" borderId="13" xfId="0" applyFont="1" applyFill="1" applyBorder="1"/>
    <xf numFmtId="164" fontId="3" fillId="0" borderId="12" xfId="0" applyNumberFormat="1" applyFont="1" applyFill="1" applyBorder="1"/>
    <xf numFmtId="164" fontId="3" fillId="0" borderId="0" xfId="0" applyNumberFormat="1" applyFont="1" applyFill="1" applyBorder="1"/>
    <xf numFmtId="164" fontId="3" fillId="0" borderId="13" xfId="0" applyNumberFormat="1" applyFont="1" applyFill="1" applyBorder="1"/>
    <xf numFmtId="0" fontId="0" fillId="0" borderId="14" xfId="0" applyBorder="1"/>
    <xf numFmtId="0" fontId="0" fillId="0" borderId="15" xfId="0" applyBorder="1"/>
    <xf numFmtId="164" fontId="7" fillId="0" borderId="16" xfId="0" applyNumberFormat="1" applyFont="1" applyFill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164" fontId="3" fillId="0" borderId="0" xfId="0" applyNumberFormat="1" applyFont="1" applyBorder="1"/>
    <xf numFmtId="0" fontId="12" fillId="0" borderId="0" xfId="0" applyFont="1" applyFill="1" applyBorder="1" applyAlignment="1">
      <alignment vertical="center"/>
    </xf>
    <xf numFmtId="10" fontId="12" fillId="0" borderId="0" xfId="0" applyNumberFormat="1" applyFont="1" applyFill="1" applyBorder="1" applyAlignment="1">
      <alignment vertical="center"/>
    </xf>
    <xf numFmtId="0" fontId="12" fillId="0" borderId="0" xfId="0" applyFont="1"/>
    <xf numFmtId="1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40" fontId="8" fillId="4" borderId="0" xfId="0" applyNumberFormat="1" applyFont="1" applyFill="1" applyBorder="1"/>
    <xf numFmtId="0" fontId="0" fillId="4" borderId="0" xfId="0" applyFill="1"/>
    <xf numFmtId="0" fontId="3" fillId="2" borderId="0" xfId="0" applyFont="1" applyFill="1" applyAlignment="1" applyProtection="1">
      <alignment horizontal="left" vertical="center"/>
    </xf>
    <xf numFmtId="166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left" vertical="center"/>
    </xf>
    <xf numFmtId="167" fontId="3" fillId="2" borderId="1" xfId="0" applyNumberFormat="1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left" vertical="center"/>
    </xf>
    <xf numFmtId="167" fontId="3" fillId="2" borderId="3" xfId="0" applyNumberFormat="1" applyFont="1" applyFill="1" applyBorder="1" applyAlignment="1" applyProtection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40" fontId="3" fillId="2" borderId="0" xfId="0" applyNumberFormat="1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166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10" fontId="1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40" fontId="3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10" fontId="13" fillId="0" borderId="0" xfId="0" applyNumberFormat="1" applyFont="1" applyAlignment="1">
      <alignment vertical="center"/>
    </xf>
    <xf numFmtId="168" fontId="1" fillId="0" borderId="0" xfId="0" applyNumberFormat="1" applyFont="1" applyFill="1" applyBorder="1" applyAlignment="1">
      <alignment horizontal="right"/>
    </xf>
    <xf numFmtId="0" fontId="14" fillId="5" borderId="0" xfId="0" applyFont="1" applyFill="1"/>
    <xf numFmtId="40" fontId="14" fillId="5" borderId="0" xfId="0" applyNumberFormat="1" applyFont="1" applyFill="1" applyBorder="1" applyAlignment="1">
      <alignment horizontal="right"/>
    </xf>
    <xf numFmtId="40" fontId="14" fillId="5" borderId="0" xfId="0" applyNumberFormat="1" applyFont="1" applyFill="1" applyBorder="1"/>
    <xf numFmtId="0" fontId="4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>
      <alignment vertical="center"/>
    </xf>
    <xf numFmtId="17" fontId="15" fillId="0" borderId="0" xfId="0" applyNumberFormat="1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vertical="center"/>
    </xf>
    <xf numFmtId="39" fontId="4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8" fontId="1" fillId="3" borderId="0" xfId="0" applyNumberFormat="1" applyFont="1" applyFill="1" applyBorder="1" applyAlignment="1">
      <alignment horizontal="right"/>
    </xf>
    <xf numFmtId="40" fontId="8" fillId="3" borderId="0" xfId="0" applyNumberFormat="1" applyFont="1" applyFill="1" applyBorder="1"/>
    <xf numFmtId="40" fontId="5" fillId="3" borderId="0" xfId="0" applyNumberFormat="1" applyFont="1" applyFill="1" applyBorder="1"/>
    <xf numFmtId="10" fontId="12" fillId="0" borderId="0" xfId="0" applyNumberFormat="1" applyFont="1" applyFill="1" applyAlignment="1">
      <alignment horizontal="center"/>
    </xf>
    <xf numFmtId="14" fontId="2" fillId="0" borderId="0" xfId="0" applyNumberFormat="1" applyFont="1" applyBorder="1"/>
    <xf numFmtId="14" fontId="10" fillId="0" borderId="0" xfId="0" applyNumberFormat="1" applyFont="1" applyFill="1" applyBorder="1" applyAlignment="1">
      <alignment horizontal="center"/>
    </xf>
    <xf numFmtId="0" fontId="0" fillId="3" borderId="0" xfId="0" applyFill="1" applyBorder="1"/>
    <xf numFmtId="164" fontId="3" fillId="3" borderId="0" xfId="0" applyNumberFormat="1" applyFont="1" applyFill="1" applyBorder="1"/>
    <xf numFmtId="0" fontId="16" fillId="5" borderId="0" xfId="0" applyFont="1" applyFill="1" applyBorder="1"/>
    <xf numFmtId="0" fontId="17" fillId="5" borderId="0" xfId="0" applyFont="1" applyFill="1" applyBorder="1"/>
    <xf numFmtId="0" fontId="16" fillId="5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3" fillId="3" borderId="0" xfId="0" applyFont="1" applyFill="1" applyBorder="1" applyAlignment="1" applyProtection="1">
      <alignment horizontal="left" vertical="center"/>
    </xf>
    <xf numFmtId="40" fontId="3" fillId="3" borderId="0" xfId="0" applyNumberFormat="1" applyFont="1" applyFill="1" applyBorder="1" applyAlignment="1">
      <alignment vertical="center"/>
    </xf>
    <xf numFmtId="14" fontId="0" fillId="3" borderId="0" xfId="0" applyNumberFormat="1" applyFill="1"/>
    <xf numFmtId="3" fontId="0" fillId="3" borderId="0" xfId="0" applyNumberFormat="1" applyFill="1"/>
    <xf numFmtId="4" fontId="0" fillId="3" borderId="0" xfId="0" applyNumberFormat="1" applyFill="1"/>
    <xf numFmtId="0" fontId="16" fillId="5" borderId="0" xfId="0" applyFont="1" applyFill="1" applyBorder="1" applyAlignment="1" applyProtection="1">
      <alignment horizontal="left" vertical="center"/>
    </xf>
    <xf numFmtId="167" fontId="16" fillId="5" borderId="0" xfId="0" applyNumberFormat="1" applyFont="1" applyFill="1" applyBorder="1" applyAlignment="1" applyProtection="1">
      <alignment horizontal="right" vertical="center"/>
    </xf>
    <xf numFmtId="0" fontId="16" fillId="5" borderId="0" xfId="0" applyFont="1" applyFill="1" applyBorder="1" applyAlignment="1">
      <alignment vertical="center"/>
    </xf>
    <xf numFmtId="14" fontId="17" fillId="5" borderId="0" xfId="0" applyNumberFormat="1" applyFont="1" applyFill="1"/>
    <xf numFmtId="3" fontId="17" fillId="5" borderId="0" xfId="0" applyNumberFormat="1" applyFont="1" applyFill="1"/>
    <xf numFmtId="10" fontId="17" fillId="5" borderId="0" xfId="0" applyNumberFormat="1" applyFont="1" applyFill="1"/>
    <xf numFmtId="0" fontId="18" fillId="0" borderId="0" xfId="0" applyFont="1"/>
    <xf numFmtId="0" fontId="11" fillId="5" borderId="0" xfId="0" applyFont="1" applyFill="1"/>
    <xf numFmtId="0" fontId="11" fillId="5" borderId="8" xfId="0" applyFont="1" applyFill="1" applyBorder="1"/>
    <xf numFmtId="4" fontId="11" fillId="5" borderId="0" xfId="0" applyNumberFormat="1" applyFont="1" applyFill="1"/>
    <xf numFmtId="4" fontId="11" fillId="5" borderId="8" xfId="0" applyNumberFormat="1" applyFont="1" applyFill="1" applyBorder="1"/>
    <xf numFmtId="4" fontId="11" fillId="5" borderId="0" xfId="0" applyNumberFormat="1" applyFont="1" applyFill="1" applyBorder="1"/>
    <xf numFmtId="2" fontId="2" fillId="0" borderId="8" xfId="0" applyNumberFormat="1" applyFont="1" applyBorder="1"/>
    <xf numFmtId="2" fontId="2" fillId="0" borderId="0" xfId="0" applyNumberFormat="1" applyFont="1"/>
    <xf numFmtId="3" fontId="2" fillId="0" borderId="0" xfId="0" applyNumberFormat="1" applyFont="1"/>
    <xf numFmtId="2" fontId="11" fillId="0" borderId="0" xfId="0" applyNumberFormat="1" applyFont="1" applyBorder="1"/>
    <xf numFmtId="2" fontId="0" fillId="0" borderId="0" xfId="0" applyNumberFormat="1" applyBorder="1"/>
    <xf numFmtId="14" fontId="0" fillId="0" borderId="17" xfId="0" applyNumberFormat="1" applyBorder="1"/>
    <xf numFmtId="169" fontId="0" fillId="0" borderId="17" xfId="0" applyNumberFormat="1" applyBorder="1"/>
    <xf numFmtId="4" fontId="0" fillId="0" borderId="17" xfId="0" applyNumberFormat="1" applyBorder="1"/>
    <xf numFmtId="2" fontId="11" fillId="0" borderId="17" xfId="0" applyNumberFormat="1" applyFont="1" applyBorder="1"/>
    <xf numFmtId="4" fontId="11" fillId="5" borderId="17" xfId="0" applyNumberFormat="1" applyFont="1" applyFill="1" applyBorder="1"/>
    <xf numFmtId="2" fontId="11" fillId="0" borderId="17" xfId="0" applyNumberFormat="1" applyFont="1" applyFill="1" applyBorder="1"/>
    <xf numFmtId="10" fontId="0" fillId="3" borderId="0" xfId="0" applyNumberFormat="1" applyFill="1"/>
    <xf numFmtId="169" fontId="0" fillId="0" borderId="0" xfId="0" applyNumberFormat="1" applyFill="1"/>
    <xf numFmtId="10" fontId="12" fillId="0" borderId="0" xfId="0" applyNumberFormat="1" applyFont="1"/>
    <xf numFmtId="0" fontId="13" fillId="0" borderId="0" xfId="0" applyFont="1" applyAlignment="1">
      <alignment vertical="center"/>
    </xf>
    <xf numFmtId="0" fontId="17" fillId="5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0" xfId="0" applyAlignment="1"/>
    <xf numFmtId="0" fontId="9" fillId="0" borderId="0" xfId="0" applyNumberFormat="1" applyFont="1" applyFill="1" applyBorder="1"/>
    <xf numFmtId="0" fontId="8" fillId="0" borderId="0" xfId="0" applyNumberFormat="1" applyFont="1" applyFill="1" applyBorder="1"/>
    <xf numFmtId="0" fontId="8" fillId="3" borderId="0" xfId="0" applyNumberFormat="1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opLeftCell="A41" workbookViewId="0">
      <selection activeCell="S74" sqref="S74"/>
    </sheetView>
  </sheetViews>
  <sheetFormatPr defaultRowHeight="12.75" x14ac:dyDescent="0.2"/>
  <cols>
    <col min="1" max="1" width="17.42578125" bestFit="1" customWidth="1"/>
    <col min="2" max="2" width="1.7109375" customWidth="1"/>
    <col min="3" max="3" width="15.85546875" style="2" customWidth="1"/>
    <col min="4" max="4" width="1.7109375" customWidth="1"/>
    <col min="5" max="5" width="9.28515625" hidden="1" customWidth="1"/>
    <col min="6" max="6" width="1.7109375" hidden="1" customWidth="1"/>
    <col min="7" max="7" width="9.140625" bestFit="1" customWidth="1"/>
    <col min="8" max="8" width="5.5703125" customWidth="1"/>
    <col min="9" max="9" width="9.140625" bestFit="1" customWidth="1"/>
    <col min="10" max="10" width="5.5703125" customWidth="1"/>
    <col min="11" max="11" width="9.140625" bestFit="1" customWidth="1"/>
    <col min="12" max="12" width="2.5703125" customWidth="1"/>
    <col min="13" max="13" width="10.140625" bestFit="1" customWidth="1"/>
    <col min="14" max="14" width="5.5703125" customWidth="1"/>
    <col min="15" max="15" width="10.140625" bestFit="1" customWidth="1"/>
    <col min="16" max="16" width="1.5703125" customWidth="1"/>
    <col min="17" max="17" width="9.140625" bestFit="1" customWidth="1"/>
    <col min="18" max="18" width="1.5703125" customWidth="1"/>
    <col min="19" max="19" width="9.140625" bestFit="1" customWidth="1"/>
    <col min="20" max="20" width="1.5703125" customWidth="1"/>
    <col min="21" max="21" width="9.140625" bestFit="1" customWidth="1"/>
  </cols>
  <sheetData>
    <row r="1" spans="1:15" hidden="1" x14ac:dyDescent="0.2">
      <c r="A1" s="32"/>
      <c r="B1" s="32"/>
      <c r="C1" s="33" t="s">
        <v>18</v>
      </c>
      <c r="D1" s="34"/>
      <c r="E1" s="34">
        <v>41275</v>
      </c>
      <c r="F1" s="34"/>
      <c r="G1" s="34">
        <v>42005</v>
      </c>
      <c r="H1" s="34"/>
      <c r="I1" s="34">
        <v>42461</v>
      </c>
      <c r="J1" s="34"/>
      <c r="K1" s="34">
        <v>42736</v>
      </c>
      <c r="L1" s="34"/>
      <c r="M1" s="34">
        <v>42948</v>
      </c>
      <c r="N1" s="34"/>
      <c r="O1" s="34">
        <v>43101</v>
      </c>
    </row>
    <row r="2" spans="1:15" hidden="1" x14ac:dyDescent="0.2">
      <c r="A2" s="35" t="s">
        <v>16</v>
      </c>
      <c r="B2" s="32"/>
      <c r="C2" s="36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idden="1" x14ac:dyDescent="0.2">
      <c r="A3" s="37" t="s">
        <v>22</v>
      </c>
      <c r="B3" s="32"/>
      <c r="C3" s="38" t="s">
        <v>28</v>
      </c>
      <c r="D3" s="39"/>
      <c r="E3" s="39">
        <v>1230.04</v>
      </c>
      <c r="F3" s="39"/>
      <c r="G3" s="39">
        <v>1320.64</v>
      </c>
      <c r="H3" s="39"/>
      <c r="I3" s="39">
        <f>ROUND(G3*1.021,2)</f>
        <v>1348.37</v>
      </c>
      <c r="J3" s="39"/>
      <c r="K3" s="39">
        <f>ROUND(I3*1.0125,2)</f>
        <v>1365.22</v>
      </c>
      <c r="L3" s="39"/>
      <c r="M3" s="39">
        <f>ROUND(K3*1.01,2)</f>
        <v>1378.87</v>
      </c>
      <c r="N3" s="39"/>
      <c r="O3" s="39">
        <f>ROUND(M3*1.0155,2)</f>
        <v>1400.24</v>
      </c>
    </row>
    <row r="4" spans="1:15" hidden="1" x14ac:dyDescent="0.2">
      <c r="A4" s="35"/>
      <c r="B4" s="32"/>
      <c r="C4" s="36" t="s">
        <v>0</v>
      </c>
      <c r="D4" s="39"/>
      <c r="E4" s="39">
        <v>1361.78</v>
      </c>
      <c r="F4" s="39"/>
      <c r="G4" s="39">
        <v>1462.08</v>
      </c>
      <c r="H4" s="39"/>
      <c r="I4" s="39">
        <f>ROUND(G4*1.021,2)</f>
        <v>1492.78</v>
      </c>
      <c r="J4" s="39"/>
      <c r="K4" s="39">
        <f>ROUND(I4*1.0125,2)</f>
        <v>1511.44</v>
      </c>
      <c r="L4" s="39"/>
      <c r="M4" s="39">
        <f>ROUND(K4*1.01,2)</f>
        <v>1526.55</v>
      </c>
      <c r="N4" s="39"/>
      <c r="O4" s="39">
        <f>ROUND(M4*1.0155,2)</f>
        <v>1550.21</v>
      </c>
    </row>
    <row r="5" spans="1:15" hidden="1" x14ac:dyDescent="0.2">
      <c r="A5" s="35"/>
      <c r="B5" s="32"/>
      <c r="C5" s="36" t="s">
        <v>1</v>
      </c>
      <c r="D5" s="39"/>
      <c r="E5" s="39">
        <v>1493.53</v>
      </c>
      <c r="F5" s="39"/>
      <c r="G5" s="39">
        <v>1603.54</v>
      </c>
      <c r="H5" s="39"/>
      <c r="I5" s="39">
        <f>ROUND(G5*1.021,2)</f>
        <v>1637.21</v>
      </c>
      <c r="J5" s="39"/>
      <c r="K5" s="39">
        <f>ROUND(I5*1.0125,2)</f>
        <v>1657.68</v>
      </c>
      <c r="L5" s="39"/>
      <c r="M5" s="39">
        <f>ROUND(K5*1.01,2)</f>
        <v>1674.26</v>
      </c>
      <c r="N5" s="39"/>
      <c r="O5" s="39">
        <f>ROUND(M5*1.0155,2)</f>
        <v>1700.21</v>
      </c>
    </row>
    <row r="6" spans="1:15" hidden="1" x14ac:dyDescent="0.2">
      <c r="A6" s="35"/>
      <c r="B6" s="32"/>
      <c r="C6" s="36" t="s">
        <v>2</v>
      </c>
      <c r="D6" s="39"/>
      <c r="E6" s="39">
        <v>1625.29</v>
      </c>
      <c r="F6" s="39"/>
      <c r="G6" s="39">
        <v>1744.99</v>
      </c>
      <c r="H6" s="39"/>
      <c r="I6" s="39">
        <f>ROUND(G6*1.021,2)</f>
        <v>1781.63</v>
      </c>
      <c r="J6" s="39"/>
      <c r="K6" s="39">
        <f>ROUND(I6*1.0125,2)</f>
        <v>1803.9</v>
      </c>
      <c r="L6" s="39"/>
      <c r="M6" s="39">
        <f>ROUND(K6*1.01,2)</f>
        <v>1821.94</v>
      </c>
      <c r="N6" s="39"/>
      <c r="O6" s="39">
        <f>ROUND(M6*1.0155,2)</f>
        <v>1850.18</v>
      </c>
    </row>
    <row r="7" spans="1:15" ht="9.75" hidden="1" customHeight="1" x14ac:dyDescent="0.2">
      <c r="A7" s="35" t="s">
        <v>16</v>
      </c>
      <c r="B7" s="32"/>
      <c r="C7" s="36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5" hidden="1" x14ac:dyDescent="0.2">
      <c r="A8" s="37" t="s">
        <v>17</v>
      </c>
      <c r="B8" s="32"/>
      <c r="C8" s="38" t="s">
        <v>28</v>
      </c>
      <c r="D8" s="39"/>
      <c r="E8" s="39">
        <v>1335.44</v>
      </c>
      <c r="F8" s="39"/>
      <c r="G8" s="39">
        <v>1433.8</v>
      </c>
      <c r="H8" s="39"/>
      <c r="I8" s="39">
        <f>ROUND(G8*1.021,2)</f>
        <v>1463.91</v>
      </c>
      <c r="J8" s="39"/>
      <c r="K8" s="39">
        <f>ROUND(I8*1.0125,2)</f>
        <v>1482.21</v>
      </c>
      <c r="L8" s="39"/>
      <c r="M8" s="39">
        <f>ROUND(K8*1.01,2)</f>
        <v>1497.03</v>
      </c>
      <c r="N8" s="39"/>
      <c r="O8" s="39">
        <f>ROUND(M8*1.0155,2)</f>
        <v>1520.23</v>
      </c>
    </row>
    <row r="9" spans="1:15" hidden="1" x14ac:dyDescent="0.2">
      <c r="A9" s="35"/>
      <c r="B9" s="32"/>
      <c r="C9" s="36" t="s">
        <v>0</v>
      </c>
      <c r="D9" s="39"/>
      <c r="E9" s="39">
        <v>1440.82</v>
      </c>
      <c r="F9" s="39"/>
      <c r="G9" s="39">
        <v>1546.94</v>
      </c>
      <c r="H9" s="39"/>
      <c r="I9" s="39">
        <f>ROUND(G9*1.021,2)</f>
        <v>1579.43</v>
      </c>
      <c r="J9" s="39"/>
      <c r="K9" s="39">
        <f>ROUND(I9*1.0125,2)</f>
        <v>1599.17</v>
      </c>
      <c r="L9" s="39"/>
      <c r="M9" s="39">
        <f>ROUND(K9*1.01,2)</f>
        <v>1615.16</v>
      </c>
      <c r="N9" s="39"/>
      <c r="O9" s="39">
        <f>ROUND(M9*1.0155,2)</f>
        <v>1640.19</v>
      </c>
    </row>
    <row r="10" spans="1:15" hidden="1" x14ac:dyDescent="0.2">
      <c r="A10" s="35"/>
      <c r="B10" s="32"/>
      <c r="C10" s="36" t="s">
        <v>1</v>
      </c>
      <c r="D10" s="39"/>
      <c r="E10" s="39">
        <v>1546.24</v>
      </c>
      <c r="F10" s="39"/>
      <c r="G10" s="39">
        <v>1660.13</v>
      </c>
      <c r="H10" s="39"/>
      <c r="I10" s="39">
        <f>ROUND(G10*1.021,2)</f>
        <v>1694.99</v>
      </c>
      <c r="J10" s="39"/>
      <c r="K10" s="39">
        <f>ROUND(I10*1.0125,2)</f>
        <v>1716.18</v>
      </c>
      <c r="L10" s="39"/>
      <c r="M10" s="39">
        <f>ROUND(K10*1.01,2)</f>
        <v>1733.34</v>
      </c>
      <c r="N10" s="39"/>
      <c r="O10" s="39">
        <f>ROUND(M10*1.0155,2)</f>
        <v>1760.21</v>
      </c>
    </row>
    <row r="11" spans="1:15" hidden="1" x14ac:dyDescent="0.2">
      <c r="A11" s="35"/>
      <c r="B11" s="32"/>
      <c r="C11" s="36" t="s">
        <v>2</v>
      </c>
      <c r="D11" s="39"/>
      <c r="E11" s="39">
        <v>1651.63</v>
      </c>
      <c r="F11" s="39"/>
      <c r="G11" s="39">
        <v>1773.28</v>
      </c>
      <c r="H11" s="39"/>
      <c r="I11" s="43">
        <f>ROUND(G11*1.021,2)</f>
        <v>1810.52</v>
      </c>
      <c r="J11" s="39"/>
      <c r="K11" s="27">
        <f>ROUND(I11*1.0125,2)</f>
        <v>1833.15</v>
      </c>
      <c r="L11" s="27"/>
      <c r="M11" s="27">
        <f>ROUND(K11*1.01,2)</f>
        <v>1851.48</v>
      </c>
      <c r="N11" s="27"/>
      <c r="O11" s="27">
        <f>ROUND(M11*1.0155,2)</f>
        <v>1880.18</v>
      </c>
    </row>
    <row r="12" spans="1:15" hidden="1" x14ac:dyDescent="0.2">
      <c r="A12" s="35"/>
      <c r="B12" s="32"/>
      <c r="C12" s="38" t="s">
        <v>2</v>
      </c>
      <c r="D12" s="39"/>
      <c r="E12" s="39"/>
      <c r="F12" s="39"/>
      <c r="G12" s="40">
        <v>1825</v>
      </c>
      <c r="H12" s="39"/>
      <c r="I12" s="27">
        <f>ROUND(G12*1.021,2)</f>
        <v>1863.33</v>
      </c>
      <c r="J12" s="39"/>
      <c r="K12" s="44">
        <f>ROUND(I12*1.0125,2)</f>
        <v>1886.62</v>
      </c>
      <c r="L12" s="45"/>
      <c r="M12" s="45">
        <f>ROUND(K12*1.01,2)</f>
        <v>1905.49</v>
      </c>
      <c r="N12" s="45"/>
      <c r="O12" s="46">
        <f>ROUND(M12*1.0155,2)</f>
        <v>1935.03</v>
      </c>
    </row>
    <row r="13" spans="1:15" hidden="1" x14ac:dyDescent="0.2">
      <c r="A13" s="35" t="s">
        <v>16</v>
      </c>
      <c r="B13" s="32"/>
      <c r="C13" s="36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hidden="1" x14ac:dyDescent="0.2">
      <c r="A14" s="37" t="s">
        <v>23</v>
      </c>
      <c r="B14" s="32"/>
      <c r="C14" s="36" t="s">
        <v>1</v>
      </c>
      <c r="D14" s="39"/>
      <c r="E14" s="39">
        <v>1673.87</v>
      </c>
      <c r="F14" s="39"/>
      <c r="G14" s="39">
        <v>1797.16</v>
      </c>
      <c r="H14" s="39"/>
      <c r="I14" s="39">
        <f>ROUND(G14*1.021,2)</f>
        <v>1834.9</v>
      </c>
      <c r="J14" s="39"/>
      <c r="K14" s="39">
        <f>ROUND(I14*1.0125,2)</f>
        <v>1857.84</v>
      </c>
      <c r="L14" s="39"/>
      <c r="M14" s="39">
        <f>ROUND(K14*1.01,2)</f>
        <v>1876.42</v>
      </c>
      <c r="N14" s="39"/>
      <c r="O14" s="39">
        <f>ROUND(M14*1.0155,2)</f>
        <v>1905.5</v>
      </c>
    </row>
    <row r="15" spans="1:15" hidden="1" x14ac:dyDescent="0.2">
      <c r="A15" s="35"/>
      <c r="B15" s="32"/>
      <c r="C15" s="36" t="s">
        <v>2</v>
      </c>
      <c r="D15" s="39"/>
      <c r="E15" s="39">
        <v>1741.64</v>
      </c>
      <c r="F15" s="39"/>
      <c r="G15" s="39">
        <v>1869.92</v>
      </c>
      <c r="H15" s="39"/>
      <c r="I15" s="43">
        <f>ROUND(G15*1.021,2)</f>
        <v>1909.19</v>
      </c>
      <c r="J15" s="39"/>
      <c r="K15" s="27">
        <f>ROUND(I15*1.0125,2)</f>
        <v>1933.05</v>
      </c>
      <c r="L15" s="27"/>
      <c r="M15" s="27">
        <f>ROUND(K15*1.01,2)</f>
        <v>1952.38</v>
      </c>
      <c r="N15" s="27"/>
      <c r="O15" s="27">
        <f>ROUND(M15*1.0155,2)</f>
        <v>1982.64</v>
      </c>
    </row>
    <row r="16" spans="1:15" hidden="1" x14ac:dyDescent="0.2">
      <c r="A16" s="35"/>
      <c r="B16" s="32"/>
      <c r="C16" s="36" t="s">
        <v>2</v>
      </c>
      <c r="D16" s="39"/>
      <c r="E16" s="39"/>
      <c r="F16" s="39"/>
      <c r="G16" s="40">
        <v>1903</v>
      </c>
      <c r="H16" s="39"/>
      <c r="I16" s="27">
        <f>ROUND(G16*1.021,2)</f>
        <v>1942.96</v>
      </c>
      <c r="J16" s="39"/>
      <c r="K16" s="44">
        <f>ROUND(I16*1.0125,2)</f>
        <v>1967.25</v>
      </c>
      <c r="L16" s="45"/>
      <c r="M16" s="45">
        <f>ROUND(K16*1.01,2)</f>
        <v>1986.92</v>
      </c>
      <c r="N16" s="45"/>
      <c r="O16" s="46">
        <f>ROUND(M16*1.0155,2)</f>
        <v>2017.72</v>
      </c>
    </row>
    <row r="17" spans="1:16" hidden="1" x14ac:dyDescent="0.2">
      <c r="A17" s="35" t="s">
        <v>16</v>
      </c>
      <c r="B17" s="32"/>
      <c r="C17" s="36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6" hidden="1" x14ac:dyDescent="0.2">
      <c r="A18" s="37" t="s">
        <v>24</v>
      </c>
      <c r="B18" s="32"/>
      <c r="C18" s="38" t="s">
        <v>28</v>
      </c>
      <c r="D18" s="39"/>
      <c r="E18" s="39">
        <v>1335.44</v>
      </c>
      <c r="F18" s="39"/>
      <c r="G18" s="39">
        <v>1433.8</v>
      </c>
      <c r="H18" s="39"/>
      <c r="I18" s="39">
        <f>ROUND(G18*1.021,2)</f>
        <v>1463.91</v>
      </c>
      <c r="J18" s="39"/>
      <c r="K18" s="39">
        <f>ROUND(I18*1.0125,2)</f>
        <v>1482.21</v>
      </c>
      <c r="L18" s="39"/>
      <c r="M18" s="39">
        <f>ROUND(K18*1.01,2)</f>
        <v>1497.03</v>
      </c>
      <c r="N18" s="39"/>
      <c r="O18" s="39">
        <f>ROUND(M18*1.0155,2)</f>
        <v>1520.23</v>
      </c>
    </row>
    <row r="19" spans="1:16" hidden="1" x14ac:dyDescent="0.2">
      <c r="A19" s="35" t="s">
        <v>25</v>
      </c>
      <c r="B19" s="32"/>
      <c r="C19" s="36" t="s">
        <v>0</v>
      </c>
      <c r="D19" s="39"/>
      <c r="E19" s="39">
        <v>1440.82</v>
      </c>
      <c r="F19" s="39"/>
      <c r="G19" s="39">
        <v>1546.94</v>
      </c>
      <c r="H19" s="39"/>
      <c r="I19" s="39">
        <f>ROUND(G19*1.021,2)</f>
        <v>1579.43</v>
      </c>
      <c r="J19" s="39"/>
      <c r="K19" s="39">
        <f>ROUND(I19*1.0125,2)</f>
        <v>1599.17</v>
      </c>
      <c r="L19" s="39"/>
      <c r="M19" s="39">
        <f>ROUND(K19*1.01,2)</f>
        <v>1615.16</v>
      </c>
      <c r="N19" s="39"/>
      <c r="O19" s="39">
        <f>ROUND(M19*1.0155,2)</f>
        <v>1640.19</v>
      </c>
    </row>
    <row r="20" spans="1:16" hidden="1" x14ac:dyDescent="0.2">
      <c r="A20" s="35"/>
      <c r="B20" s="32"/>
      <c r="C20" s="36" t="s">
        <v>1</v>
      </c>
      <c r="D20" s="39"/>
      <c r="E20" s="39">
        <v>1546.24</v>
      </c>
      <c r="F20" s="39"/>
      <c r="G20" s="39">
        <v>1660.13</v>
      </c>
      <c r="H20" s="39"/>
      <c r="I20" s="39">
        <f>ROUND(G20*1.021,2)</f>
        <v>1694.99</v>
      </c>
      <c r="J20" s="39"/>
      <c r="K20" s="39">
        <f>ROUND(I20*1.0125,2)</f>
        <v>1716.18</v>
      </c>
      <c r="L20" s="39"/>
      <c r="M20" s="39">
        <f>ROUND(K20*1.01,2)</f>
        <v>1733.34</v>
      </c>
      <c r="N20" s="39"/>
      <c r="O20" s="39">
        <f>ROUND(M20*1.0155,2)</f>
        <v>1760.21</v>
      </c>
    </row>
    <row r="21" spans="1:16" hidden="1" x14ac:dyDescent="0.2">
      <c r="A21" s="35"/>
      <c r="B21" s="32"/>
      <c r="C21" s="36" t="s">
        <v>2</v>
      </c>
      <c r="D21" s="39"/>
      <c r="E21" s="39">
        <v>1651.63</v>
      </c>
      <c r="F21" s="39"/>
      <c r="G21" s="39">
        <v>1773.28</v>
      </c>
      <c r="H21" s="39"/>
      <c r="I21" s="43">
        <f>ROUND(G21*1.021,2)</f>
        <v>1810.52</v>
      </c>
      <c r="J21" s="39"/>
      <c r="K21" s="27">
        <f>ROUND(I21*1.0125,2)</f>
        <v>1833.15</v>
      </c>
      <c r="L21" s="27"/>
      <c r="M21" s="27">
        <f>ROUND(K21*1.01,2)</f>
        <v>1851.48</v>
      </c>
      <c r="N21" s="27"/>
      <c r="O21" s="27">
        <f>ROUND(M21*1.0155,2)</f>
        <v>1880.18</v>
      </c>
    </row>
    <row r="22" spans="1:16" hidden="1" x14ac:dyDescent="0.2">
      <c r="A22" s="35"/>
      <c r="B22" s="32"/>
      <c r="C22" s="38" t="s">
        <v>2</v>
      </c>
      <c r="D22" s="39"/>
      <c r="E22" s="39"/>
      <c r="F22" s="39"/>
      <c r="G22" s="40">
        <v>1825</v>
      </c>
      <c r="H22" s="39"/>
      <c r="I22" s="27">
        <f>ROUND(G22*1.021,2)</f>
        <v>1863.33</v>
      </c>
      <c r="J22" s="39"/>
      <c r="K22" s="44">
        <f>ROUND(I22*1.0125,2)</f>
        <v>1886.62</v>
      </c>
      <c r="L22" s="45"/>
      <c r="M22" s="45">
        <f>ROUND(K22*1.01,2)</f>
        <v>1905.49</v>
      </c>
      <c r="N22" s="45"/>
      <c r="O22" s="46">
        <f>ROUND(M22*1.0155,2)</f>
        <v>1935.03</v>
      </c>
    </row>
    <row r="23" spans="1:16" hidden="1" x14ac:dyDescent="0.2">
      <c r="A23" s="35" t="s">
        <v>16</v>
      </c>
      <c r="B23" s="32"/>
      <c r="C23" s="36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6" hidden="1" x14ac:dyDescent="0.2">
      <c r="A24" s="37" t="s">
        <v>27</v>
      </c>
      <c r="B24" s="32"/>
      <c r="C24" s="36" t="s">
        <v>1</v>
      </c>
      <c r="D24" s="39"/>
      <c r="E24" s="39">
        <v>1673.87</v>
      </c>
      <c r="F24" s="39"/>
      <c r="G24" s="39">
        <v>1797.16</v>
      </c>
      <c r="H24" s="39"/>
      <c r="I24" s="39">
        <f>ROUND(G24*1.021,2)</f>
        <v>1834.9</v>
      </c>
      <c r="J24" s="39"/>
      <c r="K24" s="39">
        <f>ROUND(I24*1.0125,2)</f>
        <v>1857.84</v>
      </c>
      <c r="L24" s="39"/>
      <c r="M24" s="39">
        <f>ROUND(K24*1.01,2)</f>
        <v>1876.42</v>
      </c>
      <c r="N24" s="39"/>
      <c r="O24" s="39">
        <f>ROUND(M24*1.0155,2)</f>
        <v>1905.5</v>
      </c>
    </row>
    <row r="25" spans="1:16" hidden="1" x14ac:dyDescent="0.2">
      <c r="A25" s="32" t="s">
        <v>26</v>
      </c>
      <c r="B25" s="32"/>
      <c r="C25" s="36" t="s">
        <v>2</v>
      </c>
      <c r="D25" s="39"/>
      <c r="E25" s="39">
        <v>1741.64</v>
      </c>
      <c r="F25" s="39"/>
      <c r="G25" s="39">
        <v>1869.92</v>
      </c>
      <c r="H25" s="39"/>
      <c r="I25" s="43">
        <f>ROUND(G25*1.021,2)</f>
        <v>1909.19</v>
      </c>
      <c r="J25" s="39"/>
      <c r="K25" s="27">
        <f>ROUND(I25*1.0125,2)</f>
        <v>1933.05</v>
      </c>
      <c r="L25" s="27"/>
      <c r="M25" s="27">
        <f>ROUND(K25*1.01,2)</f>
        <v>1952.38</v>
      </c>
      <c r="N25" s="27"/>
      <c r="O25" s="27">
        <f>ROUND(M25*1.0155,2)</f>
        <v>1982.64</v>
      </c>
    </row>
    <row r="26" spans="1:16" hidden="1" x14ac:dyDescent="0.2">
      <c r="A26" s="32"/>
      <c r="B26" s="32"/>
      <c r="C26" s="36" t="s">
        <v>2</v>
      </c>
      <c r="D26" s="39"/>
      <c r="E26" s="39">
        <v>1741.64</v>
      </c>
      <c r="F26" s="39"/>
      <c r="G26" s="40">
        <v>1903</v>
      </c>
      <c r="H26" s="39"/>
      <c r="I26" s="27">
        <f>ROUND(G26*1.021,2)</f>
        <v>1942.96</v>
      </c>
      <c r="J26" s="39"/>
      <c r="K26" s="44">
        <f>ROUND(I26*1.0125,2)</f>
        <v>1967.25</v>
      </c>
      <c r="L26" s="45"/>
      <c r="M26" s="45">
        <f>ROUND(K26*1.01,2)</f>
        <v>1986.92</v>
      </c>
      <c r="N26" s="45"/>
      <c r="O26" s="46">
        <f>ROUND(M26*1.0155,2)</f>
        <v>2017.72</v>
      </c>
    </row>
    <row r="27" spans="1:16" ht="13.5" hidden="1" thickBot="1" x14ac:dyDescent="0.25">
      <c r="A27" s="76"/>
      <c r="B27" s="76"/>
      <c r="C27" s="77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</row>
    <row r="28" spans="1:16" hidden="1" x14ac:dyDescent="0.2">
      <c r="A28" s="78"/>
      <c r="B28" s="78"/>
      <c r="C28" s="79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3"/>
    </row>
    <row r="29" spans="1:16" x14ac:dyDescent="0.2">
      <c r="B29" s="78"/>
      <c r="C29" s="79"/>
      <c r="D29" s="78"/>
      <c r="E29" s="78"/>
      <c r="F29" s="78"/>
      <c r="G29" s="80" t="s">
        <v>48</v>
      </c>
      <c r="H29" s="78"/>
      <c r="I29" s="78"/>
      <c r="J29" s="78"/>
      <c r="K29" s="78"/>
      <c r="L29" s="78"/>
      <c r="M29" s="78"/>
      <c r="N29" s="78"/>
    </row>
    <row r="30" spans="1:16" ht="13.5" thickBot="1" x14ac:dyDescent="0.25">
      <c r="A30" s="78"/>
      <c r="B30" s="78"/>
      <c r="C30" s="79"/>
      <c r="D30" s="78"/>
      <c r="E30" s="78"/>
      <c r="F30" s="78"/>
      <c r="G30" s="138">
        <v>2.1000000000000001E-2</v>
      </c>
      <c r="H30" s="78"/>
      <c r="I30" s="138">
        <v>1.2500000000000001E-2</v>
      </c>
      <c r="J30" s="138"/>
      <c r="K30" s="138">
        <v>0.01</v>
      </c>
      <c r="L30" s="138"/>
      <c r="M30" s="138">
        <v>1.55E-2</v>
      </c>
      <c r="N30" s="78"/>
    </row>
    <row r="31" spans="1:16" x14ac:dyDescent="0.2">
      <c r="A31" s="28"/>
      <c r="B31" s="28"/>
      <c r="C31" s="29"/>
      <c r="D31" s="73"/>
      <c r="E31" s="28"/>
      <c r="F31" s="28"/>
      <c r="G31" s="81"/>
      <c r="H31" s="28"/>
      <c r="I31" s="28"/>
      <c r="J31" s="28"/>
      <c r="K31" s="28"/>
      <c r="L31" s="28"/>
      <c r="M31" s="82"/>
      <c r="N31" s="73"/>
    </row>
    <row r="32" spans="1:16" x14ac:dyDescent="0.2">
      <c r="C32" s="6" t="s">
        <v>18</v>
      </c>
      <c r="D32" s="95"/>
      <c r="E32" s="7">
        <v>41275</v>
      </c>
      <c r="F32" s="10"/>
      <c r="G32" s="83">
        <v>42461</v>
      </c>
      <c r="H32" s="84"/>
      <c r="I32" s="84">
        <v>42736</v>
      </c>
      <c r="J32" s="84"/>
      <c r="K32" s="84">
        <v>42948</v>
      </c>
      <c r="L32" s="84"/>
      <c r="M32" s="85">
        <v>43101</v>
      </c>
      <c r="N32" s="73"/>
    </row>
    <row r="33" spans="1:14" x14ac:dyDescent="0.2">
      <c r="A33" s="1" t="s">
        <v>16</v>
      </c>
      <c r="C33" s="3"/>
      <c r="D33" s="96"/>
      <c r="E33" s="8"/>
      <c r="F33" s="11"/>
      <c r="G33" s="86"/>
      <c r="H33" s="87"/>
      <c r="I33" s="87"/>
      <c r="J33" s="87"/>
      <c r="K33" s="87"/>
      <c r="L33" s="87"/>
      <c r="M33" s="88"/>
      <c r="N33" s="73"/>
    </row>
    <row r="34" spans="1:14" x14ac:dyDescent="0.2">
      <c r="A34" s="5" t="s">
        <v>22</v>
      </c>
      <c r="C34" s="26" t="s">
        <v>28</v>
      </c>
      <c r="D34" s="97"/>
      <c r="E34" s="9">
        <v>1230.04</v>
      </c>
      <c r="F34" s="12"/>
      <c r="G34" s="89">
        <f>I3</f>
        <v>1348.37</v>
      </c>
      <c r="H34" s="90"/>
      <c r="I34" s="90">
        <f>ROUND(G34*1.0125,2)</f>
        <v>1365.22</v>
      </c>
      <c r="J34" s="90"/>
      <c r="K34" s="90">
        <f>ROUND(I34*1.01,2)</f>
        <v>1378.87</v>
      </c>
      <c r="L34" s="90"/>
      <c r="M34" s="91">
        <f>ROUND(K34*1.0155,2)</f>
        <v>1400.24</v>
      </c>
      <c r="N34" s="73"/>
    </row>
    <row r="35" spans="1:14" x14ac:dyDescent="0.2">
      <c r="A35" s="1"/>
      <c r="C35" s="3" t="s">
        <v>0</v>
      </c>
      <c r="D35" s="97"/>
      <c r="E35" s="9">
        <v>1361.78</v>
      </c>
      <c r="F35" s="12"/>
      <c r="G35" s="89">
        <f>I4</f>
        <v>1492.78</v>
      </c>
      <c r="H35" s="90"/>
      <c r="I35" s="90">
        <f>ROUND(G35*1.0125,2)</f>
        <v>1511.44</v>
      </c>
      <c r="J35" s="90"/>
      <c r="K35" s="90">
        <f>ROUND(I35*1.01,2)</f>
        <v>1526.55</v>
      </c>
      <c r="L35" s="90"/>
      <c r="M35" s="91">
        <f>ROUND(K35*1.0155,2)</f>
        <v>1550.21</v>
      </c>
      <c r="N35" s="73"/>
    </row>
    <row r="36" spans="1:14" x14ac:dyDescent="0.2">
      <c r="A36" s="1"/>
      <c r="C36" s="3" t="s">
        <v>1</v>
      </c>
      <c r="D36" s="97"/>
      <c r="E36" s="9">
        <v>1493.53</v>
      </c>
      <c r="F36" s="12"/>
      <c r="G36" s="89">
        <f>I5</f>
        <v>1637.21</v>
      </c>
      <c r="H36" s="90"/>
      <c r="I36" s="90">
        <f>ROUND(G36*1.0125,2)</f>
        <v>1657.68</v>
      </c>
      <c r="J36" s="90"/>
      <c r="K36" s="90">
        <f>ROUND(I36*1.01,2)</f>
        <v>1674.26</v>
      </c>
      <c r="L36" s="90"/>
      <c r="M36" s="91">
        <f>ROUND(K36*1.0155,2)</f>
        <v>1700.21</v>
      </c>
      <c r="N36" s="73"/>
    </row>
    <row r="37" spans="1:14" x14ac:dyDescent="0.2">
      <c r="A37" s="1"/>
      <c r="C37" s="3" t="s">
        <v>2</v>
      </c>
      <c r="D37" s="97"/>
      <c r="E37" s="9">
        <v>1625.29</v>
      </c>
      <c r="F37" s="12"/>
      <c r="G37" s="89">
        <f>I6</f>
        <v>1781.63</v>
      </c>
      <c r="H37" s="90"/>
      <c r="I37" s="90">
        <f>ROUND(G37*1.0125,2)</f>
        <v>1803.9</v>
      </c>
      <c r="J37" s="90"/>
      <c r="K37" s="90">
        <f>ROUND(I37*1.01,2)</f>
        <v>1821.94</v>
      </c>
      <c r="L37" s="90"/>
      <c r="M37" s="91">
        <f>ROUND(K37*1.0155,2)</f>
        <v>1850.18</v>
      </c>
      <c r="N37" s="73"/>
    </row>
    <row r="38" spans="1:14" x14ac:dyDescent="0.2">
      <c r="A38" s="1" t="s">
        <v>16</v>
      </c>
      <c r="C38" s="3"/>
      <c r="D38" s="97"/>
      <c r="E38" s="9"/>
      <c r="F38" s="12"/>
      <c r="G38" s="89"/>
      <c r="H38" s="90"/>
      <c r="I38" s="90"/>
      <c r="J38" s="90"/>
      <c r="K38" s="90"/>
      <c r="L38" s="90"/>
      <c r="M38" s="91"/>
      <c r="N38" s="73"/>
    </row>
    <row r="39" spans="1:14" x14ac:dyDescent="0.2">
      <c r="A39" s="5" t="s">
        <v>17</v>
      </c>
      <c r="C39" s="26" t="s">
        <v>28</v>
      </c>
      <c r="D39" s="97"/>
      <c r="E39" s="9">
        <v>1335.44</v>
      </c>
      <c r="F39" s="12"/>
      <c r="G39" s="89">
        <f>I8</f>
        <v>1463.91</v>
      </c>
      <c r="H39" s="90"/>
      <c r="I39" s="90">
        <f>ROUND(G39*1.0125,2)</f>
        <v>1482.21</v>
      </c>
      <c r="J39" s="90"/>
      <c r="K39" s="90">
        <f>ROUND(I39*1.01,2)</f>
        <v>1497.03</v>
      </c>
      <c r="L39" s="90"/>
      <c r="M39" s="91">
        <f>ROUND(K39*1.0155,2)</f>
        <v>1520.23</v>
      </c>
      <c r="N39" s="73"/>
    </row>
    <row r="40" spans="1:14" x14ac:dyDescent="0.2">
      <c r="A40" s="1"/>
      <c r="C40" s="3" t="s">
        <v>0</v>
      </c>
      <c r="D40" s="97"/>
      <c r="E40" s="9">
        <v>1440.82</v>
      </c>
      <c r="F40" s="12"/>
      <c r="G40" s="89">
        <f>I9</f>
        <v>1579.43</v>
      </c>
      <c r="H40" s="90"/>
      <c r="I40" s="90">
        <f>ROUND(G40*1.0125,2)</f>
        <v>1599.17</v>
      </c>
      <c r="J40" s="90"/>
      <c r="K40" s="90">
        <f>ROUND(I40*1.01,2)</f>
        <v>1615.16</v>
      </c>
      <c r="L40" s="90"/>
      <c r="M40" s="91">
        <f>ROUND(K40*1.0155,2)</f>
        <v>1640.19</v>
      </c>
      <c r="N40" s="73"/>
    </row>
    <row r="41" spans="1:14" x14ac:dyDescent="0.2">
      <c r="A41" s="1"/>
      <c r="C41" s="3" t="s">
        <v>1</v>
      </c>
      <c r="D41" s="97"/>
      <c r="E41" s="9">
        <v>1546.24</v>
      </c>
      <c r="F41" s="12"/>
      <c r="G41" s="89">
        <f>I10</f>
        <v>1694.99</v>
      </c>
      <c r="H41" s="90"/>
      <c r="I41" s="90">
        <f>ROUND(G41*1.0125,2)</f>
        <v>1716.18</v>
      </c>
      <c r="J41" s="90"/>
      <c r="K41" s="90">
        <f>ROUND(I41*1.01,2)</f>
        <v>1733.34</v>
      </c>
      <c r="L41" s="90"/>
      <c r="M41" s="91">
        <f>ROUND(K41*1.0155,2)</f>
        <v>1760.21</v>
      </c>
      <c r="N41" s="73"/>
    </row>
    <row r="42" spans="1:14" x14ac:dyDescent="0.2">
      <c r="A42" s="1"/>
      <c r="C42" s="3" t="s">
        <v>2</v>
      </c>
      <c r="D42" s="97"/>
      <c r="E42" s="9">
        <v>1651.63</v>
      </c>
      <c r="F42" s="12"/>
      <c r="G42" s="89">
        <f>I11</f>
        <v>1810.52</v>
      </c>
      <c r="H42" s="90"/>
      <c r="I42" s="41">
        <f>K12</f>
        <v>1886.62</v>
      </c>
      <c r="J42" s="42"/>
      <c r="K42" s="42">
        <f>ROUND(I42*1.01,2)</f>
        <v>1905.49</v>
      </c>
      <c r="L42" s="42"/>
      <c r="M42" s="94">
        <f>ROUND(K42*1.0155,2)</f>
        <v>1935.03</v>
      </c>
      <c r="N42" s="73"/>
    </row>
    <row r="43" spans="1:14" x14ac:dyDescent="0.2">
      <c r="A43" s="1" t="s">
        <v>16</v>
      </c>
      <c r="C43" s="3"/>
      <c r="D43" s="97"/>
      <c r="E43" s="9"/>
      <c r="F43" s="12"/>
      <c r="G43" s="89"/>
      <c r="H43" s="90"/>
      <c r="I43" s="90"/>
      <c r="J43" s="90"/>
      <c r="K43" s="90"/>
      <c r="L43" s="90"/>
      <c r="M43" s="91"/>
      <c r="N43" s="73"/>
    </row>
    <row r="44" spans="1:14" x14ac:dyDescent="0.2">
      <c r="A44" s="5" t="s">
        <v>23</v>
      </c>
      <c r="C44" s="3" t="s">
        <v>1</v>
      </c>
      <c r="D44" s="97"/>
      <c r="E44" s="9">
        <v>1673.87</v>
      </c>
      <c r="F44" s="12"/>
      <c r="G44" s="89">
        <f>I14</f>
        <v>1834.9</v>
      </c>
      <c r="H44" s="90"/>
      <c r="I44" s="90">
        <f>ROUND(G44*1.0125,2)</f>
        <v>1857.84</v>
      </c>
      <c r="J44" s="90"/>
      <c r="K44" s="90">
        <f>ROUND(I44*1.01,2)</f>
        <v>1876.42</v>
      </c>
      <c r="L44" s="90"/>
      <c r="M44" s="91">
        <f>ROUND(K44*1.0155,2)</f>
        <v>1905.5</v>
      </c>
      <c r="N44" s="73"/>
    </row>
    <row r="45" spans="1:14" x14ac:dyDescent="0.2">
      <c r="A45" s="1"/>
      <c r="C45" s="3" t="s">
        <v>2</v>
      </c>
      <c r="D45" s="97"/>
      <c r="E45" s="9">
        <v>1741.64</v>
      </c>
      <c r="F45" s="12"/>
      <c r="G45" s="89">
        <f>I15</f>
        <v>1909.19</v>
      </c>
      <c r="H45" s="90"/>
      <c r="I45" s="41">
        <f>K16</f>
        <v>1967.25</v>
      </c>
      <c r="J45" s="42"/>
      <c r="K45" s="42">
        <f>ROUND(I45*1.01,2)</f>
        <v>1986.92</v>
      </c>
      <c r="L45" s="42"/>
      <c r="M45" s="94">
        <f>ROUND(K45*1.0155,2)</f>
        <v>2017.72</v>
      </c>
      <c r="N45" s="73"/>
    </row>
    <row r="46" spans="1:14" x14ac:dyDescent="0.2">
      <c r="A46" s="1" t="s">
        <v>16</v>
      </c>
      <c r="C46" s="3"/>
      <c r="D46" s="97"/>
      <c r="E46" s="9"/>
      <c r="F46" s="12"/>
      <c r="G46" s="89"/>
      <c r="H46" s="90"/>
      <c r="I46" s="90"/>
      <c r="J46" s="90"/>
      <c r="K46" s="90"/>
      <c r="L46" s="90"/>
      <c r="M46" s="91"/>
      <c r="N46" s="73"/>
    </row>
    <row r="47" spans="1:14" x14ac:dyDescent="0.2">
      <c r="A47" s="5" t="s">
        <v>24</v>
      </c>
      <c r="C47" s="26" t="s">
        <v>28</v>
      </c>
      <c r="D47" s="97"/>
      <c r="E47" s="9">
        <v>1335.44</v>
      </c>
      <c r="F47" s="12"/>
      <c r="G47" s="89">
        <f>I18</f>
        <v>1463.91</v>
      </c>
      <c r="H47" s="90"/>
      <c r="I47" s="90">
        <f>ROUND(G47*1.0125,2)</f>
        <v>1482.21</v>
      </c>
      <c r="J47" s="90"/>
      <c r="K47" s="90">
        <f>ROUND(I47*1.01,2)</f>
        <v>1497.03</v>
      </c>
      <c r="L47" s="90"/>
      <c r="M47" s="91">
        <f>ROUND(K47*1.0155,2)</f>
        <v>1520.23</v>
      </c>
      <c r="N47" s="73"/>
    </row>
    <row r="48" spans="1:14" x14ac:dyDescent="0.2">
      <c r="A48" s="1" t="s">
        <v>25</v>
      </c>
      <c r="C48" s="3" t="s">
        <v>0</v>
      </c>
      <c r="D48" s="97"/>
      <c r="E48" s="9">
        <v>1440.82</v>
      </c>
      <c r="F48" s="12"/>
      <c r="G48" s="89">
        <f>I19</f>
        <v>1579.43</v>
      </c>
      <c r="H48" s="90"/>
      <c r="I48" s="90">
        <f>ROUND(G48*1.0125,2)</f>
        <v>1599.17</v>
      </c>
      <c r="J48" s="90"/>
      <c r="K48" s="90">
        <f>ROUND(I48*1.01,2)</f>
        <v>1615.16</v>
      </c>
      <c r="L48" s="90"/>
      <c r="M48" s="91">
        <f>ROUND(K48*1.0155,2)</f>
        <v>1640.19</v>
      </c>
      <c r="N48" s="73"/>
    </row>
    <row r="49" spans="1:15" x14ac:dyDescent="0.2">
      <c r="A49" s="1"/>
      <c r="C49" s="3" t="s">
        <v>1</v>
      </c>
      <c r="D49" s="97"/>
      <c r="E49" s="9">
        <v>1546.24</v>
      </c>
      <c r="F49" s="12"/>
      <c r="G49" s="89">
        <f>I20</f>
        <v>1694.99</v>
      </c>
      <c r="H49" s="90"/>
      <c r="I49" s="90">
        <f>ROUND(G49*1.0125,2)</f>
        <v>1716.18</v>
      </c>
      <c r="J49" s="90"/>
      <c r="K49" s="90">
        <f>ROUND(I49*1.01,2)</f>
        <v>1733.34</v>
      </c>
      <c r="L49" s="90"/>
      <c r="M49" s="91">
        <f>ROUND(K49*1.0155,2)</f>
        <v>1760.21</v>
      </c>
      <c r="N49" s="73"/>
    </row>
    <row r="50" spans="1:15" x14ac:dyDescent="0.2">
      <c r="A50" s="1"/>
      <c r="C50" s="3" t="s">
        <v>2</v>
      </c>
      <c r="D50" s="97"/>
      <c r="E50" s="9">
        <v>1651.63</v>
      </c>
      <c r="F50" s="12"/>
      <c r="G50" s="89">
        <f>I21</f>
        <v>1810.52</v>
      </c>
      <c r="H50" s="90"/>
      <c r="I50" s="41">
        <f>K22</f>
        <v>1886.62</v>
      </c>
      <c r="J50" s="42"/>
      <c r="K50" s="42">
        <f>ROUND(I50*1.01,2)</f>
        <v>1905.49</v>
      </c>
      <c r="L50" s="42"/>
      <c r="M50" s="94">
        <f>ROUND(K50*1.0155,2)</f>
        <v>1935.03</v>
      </c>
      <c r="N50" s="73"/>
    </row>
    <row r="51" spans="1:15" x14ac:dyDescent="0.2">
      <c r="A51" s="1" t="s">
        <v>16</v>
      </c>
      <c r="C51" s="3"/>
      <c r="D51" s="97"/>
      <c r="E51" s="9"/>
      <c r="F51" s="12"/>
      <c r="G51" s="89"/>
      <c r="H51" s="90"/>
      <c r="I51" s="90"/>
      <c r="J51" s="90"/>
      <c r="K51" s="90"/>
      <c r="L51" s="90"/>
      <c r="M51" s="91"/>
      <c r="N51" s="73"/>
    </row>
    <row r="52" spans="1:15" x14ac:dyDescent="0.2">
      <c r="A52" s="5" t="s">
        <v>27</v>
      </c>
      <c r="C52" s="3" t="s">
        <v>1</v>
      </c>
      <c r="D52" s="97"/>
      <c r="E52" s="9">
        <v>1673.87</v>
      </c>
      <c r="F52" s="12"/>
      <c r="G52" s="89">
        <f>I24</f>
        <v>1834.9</v>
      </c>
      <c r="H52" s="90"/>
      <c r="I52" s="90">
        <f>ROUND(G52*1.0125,2)</f>
        <v>1857.84</v>
      </c>
      <c r="J52" s="90"/>
      <c r="K52" s="90">
        <f>ROUND(I52*1.01,2)</f>
        <v>1876.42</v>
      </c>
      <c r="L52" s="90"/>
      <c r="M52" s="91">
        <f>ROUND(K52*1.0155,2)</f>
        <v>1905.5</v>
      </c>
      <c r="N52" s="73"/>
    </row>
    <row r="53" spans="1:15" x14ac:dyDescent="0.2">
      <c r="A53" t="s">
        <v>26</v>
      </c>
      <c r="C53" s="3" t="s">
        <v>2</v>
      </c>
      <c r="D53" s="97"/>
      <c r="E53" s="9">
        <v>1741.64</v>
      </c>
      <c r="F53" s="12"/>
      <c r="G53" s="89">
        <f>I25</f>
        <v>1909.19</v>
      </c>
      <c r="H53" s="90"/>
      <c r="I53" s="41">
        <f>K26</f>
        <v>1967.25</v>
      </c>
      <c r="J53" s="42"/>
      <c r="K53" s="42">
        <f>ROUND(I53*1.01,2)</f>
        <v>1986.92</v>
      </c>
      <c r="L53" s="42"/>
      <c r="M53" s="94">
        <f>ROUND(K53*1.0155,2)</f>
        <v>2017.72</v>
      </c>
      <c r="N53" s="73"/>
    </row>
    <row r="54" spans="1:15" ht="13.5" thickBot="1" x14ac:dyDescent="0.25">
      <c r="D54" s="73"/>
      <c r="G54" s="92"/>
      <c r="H54" s="74"/>
      <c r="I54" s="74"/>
      <c r="J54" s="74"/>
      <c r="K54" s="74"/>
      <c r="L54" s="74"/>
      <c r="M54" s="93"/>
      <c r="N54" s="73"/>
    </row>
    <row r="55" spans="1:15" x14ac:dyDescent="0.2">
      <c r="A55" s="28"/>
      <c r="B55" s="28"/>
      <c r="C55" s="29"/>
      <c r="D55" s="73"/>
      <c r="E55" s="28"/>
      <c r="F55" s="28"/>
      <c r="G55" s="28"/>
      <c r="H55" s="28"/>
      <c r="I55" s="28"/>
      <c r="J55" s="28"/>
      <c r="K55" s="28"/>
      <c r="L55" s="28"/>
      <c r="M55" s="28"/>
      <c r="N55" s="73"/>
      <c r="O55" s="73"/>
    </row>
    <row r="56" spans="1:15" x14ac:dyDescent="0.2">
      <c r="G56" s="75" t="s">
        <v>50</v>
      </c>
    </row>
    <row r="57" spans="1:15" x14ac:dyDescent="0.2">
      <c r="G57" s="101">
        <v>3.5000000000000003E-2</v>
      </c>
      <c r="H57" s="102"/>
      <c r="I57" s="102">
        <v>58</v>
      </c>
      <c r="J57" s="102"/>
      <c r="K57" s="102">
        <v>116</v>
      </c>
      <c r="M57" s="184"/>
      <c r="N57" s="100"/>
      <c r="O57" s="184"/>
    </row>
    <row r="58" spans="1:15" x14ac:dyDescent="0.2">
      <c r="A58" s="143" t="s">
        <v>76</v>
      </c>
      <c r="B58" s="144"/>
      <c r="C58" s="145" t="s">
        <v>77</v>
      </c>
      <c r="D58" s="144"/>
      <c r="E58" s="144"/>
      <c r="F58" s="144"/>
      <c r="G58" s="186" t="s">
        <v>78</v>
      </c>
      <c r="H58" s="187"/>
      <c r="I58" s="187"/>
      <c r="J58" s="187"/>
      <c r="K58" s="187"/>
    </row>
    <row r="59" spans="1:15" x14ac:dyDescent="0.2">
      <c r="A59" s="73"/>
      <c r="B59" s="73"/>
      <c r="C59" s="146"/>
      <c r="D59" s="73"/>
      <c r="E59" s="73"/>
      <c r="F59" s="73"/>
      <c r="G59" s="140">
        <v>43497</v>
      </c>
      <c r="H59" s="139"/>
      <c r="I59" s="140">
        <v>43678</v>
      </c>
      <c r="J59" s="139"/>
      <c r="K59" s="140">
        <v>43831</v>
      </c>
      <c r="M59" s="140"/>
      <c r="N59" s="140"/>
      <c r="O59" s="140"/>
    </row>
    <row r="60" spans="1:15" x14ac:dyDescent="0.2">
      <c r="A60" s="147" t="s">
        <v>22</v>
      </c>
      <c r="B60" s="141"/>
      <c r="C60" s="148" t="s">
        <v>28</v>
      </c>
      <c r="D60" s="141"/>
      <c r="E60" s="141"/>
      <c r="F60" s="141"/>
      <c r="G60" s="142">
        <f>ROUND(M34*1.035,2)</f>
        <v>1449.25</v>
      </c>
      <c r="H60" s="141"/>
      <c r="I60" s="142">
        <f>G60+58</f>
        <v>1507.25</v>
      </c>
      <c r="J60" s="141"/>
      <c r="K60" s="142">
        <f>I60+116</f>
        <v>1623.25</v>
      </c>
    </row>
    <row r="61" spans="1:15" x14ac:dyDescent="0.2">
      <c r="A61" s="149"/>
      <c r="B61" s="141"/>
      <c r="C61" s="150" t="s">
        <v>0</v>
      </c>
      <c r="D61" s="141"/>
      <c r="E61" s="141"/>
      <c r="F61" s="141"/>
      <c r="G61" s="142">
        <f>ROUND(M35*1.035,2)</f>
        <v>1604.47</v>
      </c>
      <c r="H61" s="141"/>
      <c r="I61" s="142">
        <f t="shared" ref="I61:I68" si="0">G61+58</f>
        <v>1662.47</v>
      </c>
      <c r="J61" s="141"/>
      <c r="K61" s="142">
        <f t="shared" ref="K61:K68" si="1">I61+116</f>
        <v>1778.47</v>
      </c>
    </row>
    <row r="62" spans="1:15" x14ac:dyDescent="0.2">
      <c r="A62" s="149"/>
      <c r="B62" s="141"/>
      <c r="C62" s="150" t="s">
        <v>79</v>
      </c>
      <c r="D62" s="141"/>
      <c r="E62" s="141"/>
      <c r="F62" s="141"/>
      <c r="G62" s="142">
        <f>ROUND(M36*1.035,2)</f>
        <v>1759.72</v>
      </c>
      <c r="H62" s="141"/>
      <c r="I62" s="142"/>
      <c r="J62" s="141"/>
      <c r="K62" s="142"/>
    </row>
    <row r="63" spans="1:15" x14ac:dyDescent="0.2">
      <c r="A63" s="151" t="s">
        <v>17</v>
      </c>
      <c r="B63" s="73"/>
      <c r="C63" s="152" t="s">
        <v>28</v>
      </c>
      <c r="D63" s="73"/>
      <c r="E63" s="73"/>
      <c r="F63" s="73"/>
      <c r="G63" s="90">
        <f>ROUND(M39*1.035,2)</f>
        <v>1573.44</v>
      </c>
      <c r="H63" s="73"/>
      <c r="I63" s="90">
        <f t="shared" si="0"/>
        <v>1631.44</v>
      </c>
      <c r="J63" s="73"/>
      <c r="K63" s="90">
        <f t="shared" si="1"/>
        <v>1747.44</v>
      </c>
    </row>
    <row r="64" spans="1:15" x14ac:dyDescent="0.2">
      <c r="A64" s="96"/>
      <c r="B64" s="73"/>
      <c r="C64" s="146" t="s">
        <v>0</v>
      </c>
      <c r="D64" s="73"/>
      <c r="E64" s="73"/>
      <c r="F64" s="73"/>
      <c r="G64" s="90">
        <f>ROUND(M40*1.035,2)</f>
        <v>1697.6</v>
      </c>
      <c r="H64" s="73"/>
      <c r="I64" s="90">
        <f t="shared" si="0"/>
        <v>1755.6</v>
      </c>
      <c r="J64" s="73"/>
      <c r="K64" s="90">
        <f t="shared" si="1"/>
        <v>1871.6</v>
      </c>
    </row>
    <row r="65" spans="1:11" x14ac:dyDescent="0.2">
      <c r="A65" s="96"/>
      <c r="B65" s="73"/>
      <c r="C65" s="146" t="s">
        <v>79</v>
      </c>
      <c r="D65" s="73"/>
      <c r="E65" s="73"/>
      <c r="F65" s="73"/>
      <c r="G65" s="90">
        <f>ROUND(M41*1.035,2)</f>
        <v>1821.82</v>
      </c>
      <c r="H65" s="73"/>
      <c r="I65" s="90"/>
      <c r="J65" s="73"/>
      <c r="K65" s="90"/>
    </row>
    <row r="66" spans="1:11" x14ac:dyDescent="0.2">
      <c r="A66" s="147" t="s">
        <v>23</v>
      </c>
      <c r="B66" s="141"/>
      <c r="C66" s="150" t="s">
        <v>79</v>
      </c>
      <c r="D66" s="141"/>
      <c r="E66" s="141"/>
      <c r="F66" s="141"/>
      <c r="G66" s="142">
        <f>ROUND(M44*1.035,2)</f>
        <v>1972.19</v>
      </c>
      <c r="H66" s="141"/>
      <c r="I66" s="142"/>
      <c r="J66" s="141"/>
      <c r="K66" s="142"/>
    </row>
    <row r="67" spans="1:11" x14ac:dyDescent="0.2">
      <c r="A67" s="96" t="s">
        <v>80</v>
      </c>
      <c r="B67" s="73"/>
      <c r="C67" s="152" t="s">
        <v>28</v>
      </c>
      <c r="D67" s="73"/>
      <c r="E67" s="73"/>
      <c r="F67" s="73"/>
      <c r="G67" s="90">
        <f>ROUND(M47*1.035,2)</f>
        <v>1573.44</v>
      </c>
      <c r="H67" s="73"/>
      <c r="I67" s="90">
        <f t="shared" si="0"/>
        <v>1631.44</v>
      </c>
      <c r="J67" s="73"/>
      <c r="K67" s="90">
        <f t="shared" si="1"/>
        <v>1747.44</v>
      </c>
    </row>
    <row r="68" spans="1:11" x14ac:dyDescent="0.2">
      <c r="A68" s="96"/>
      <c r="B68" s="73"/>
      <c r="C68" s="146" t="s">
        <v>0</v>
      </c>
      <c r="D68" s="73"/>
      <c r="E68" s="73"/>
      <c r="F68" s="73"/>
      <c r="G68" s="90">
        <f>ROUND(M48*1.035,2)</f>
        <v>1697.6</v>
      </c>
      <c r="H68" s="73"/>
      <c r="I68" s="90">
        <f t="shared" si="0"/>
        <v>1755.6</v>
      </c>
      <c r="J68" s="73"/>
      <c r="K68" s="90">
        <f t="shared" si="1"/>
        <v>1871.6</v>
      </c>
    </row>
    <row r="69" spans="1:11" x14ac:dyDescent="0.2">
      <c r="A69" s="96"/>
      <c r="B69" s="73"/>
      <c r="C69" s="146" t="s">
        <v>79</v>
      </c>
      <c r="D69" s="73"/>
      <c r="E69" s="73"/>
      <c r="F69" s="73"/>
      <c r="G69" s="90">
        <f>ROUND(M49*1.035,2)</f>
        <v>1821.82</v>
      </c>
      <c r="H69" s="73"/>
      <c r="I69" s="90"/>
      <c r="J69" s="73"/>
      <c r="K69" s="90"/>
    </row>
    <row r="70" spans="1:11" x14ac:dyDescent="0.2">
      <c r="A70" s="149" t="s">
        <v>81</v>
      </c>
      <c r="B70" s="141"/>
      <c r="C70" s="150" t="s">
        <v>79</v>
      </c>
      <c r="D70" s="141"/>
      <c r="E70" s="141"/>
      <c r="F70" s="141"/>
      <c r="G70" s="142">
        <f>ROUND(M52*1.035,2)</f>
        <v>1972.19</v>
      </c>
      <c r="H70" s="141"/>
      <c r="I70" s="142"/>
      <c r="J70" s="141"/>
      <c r="K70" s="142"/>
    </row>
    <row r="71" spans="1:11" x14ac:dyDescent="0.2">
      <c r="A71" s="73"/>
      <c r="B71" s="73"/>
      <c r="C71" s="153"/>
      <c r="D71" s="73"/>
      <c r="E71" s="73"/>
      <c r="F71" s="73"/>
      <c r="G71" s="73"/>
      <c r="H71" s="73"/>
      <c r="I71" s="73"/>
      <c r="J71" s="73"/>
      <c r="K71" s="73"/>
    </row>
    <row r="73" spans="1:11" x14ac:dyDescent="0.2">
      <c r="G73" s="75" t="s">
        <v>92</v>
      </c>
    </row>
    <row r="74" spans="1:11" x14ac:dyDescent="0.2">
      <c r="I74" s="101">
        <v>2.3E-2</v>
      </c>
      <c r="J74" s="102"/>
      <c r="K74" s="101">
        <v>0.03</v>
      </c>
    </row>
    <row r="75" spans="1:11" x14ac:dyDescent="0.2">
      <c r="A75" s="143" t="s">
        <v>76</v>
      </c>
      <c r="B75" s="144"/>
      <c r="C75" s="145" t="s">
        <v>77</v>
      </c>
      <c r="D75" s="144"/>
      <c r="E75" s="144"/>
      <c r="F75" s="144"/>
      <c r="G75" s="186" t="s">
        <v>78</v>
      </c>
      <c r="H75" s="187"/>
      <c r="I75" s="187"/>
      <c r="J75" s="187"/>
      <c r="K75" s="187"/>
    </row>
    <row r="76" spans="1:11" x14ac:dyDescent="0.2">
      <c r="A76" s="73"/>
      <c r="B76" s="73"/>
      <c r="C76" s="146"/>
      <c r="D76" s="73"/>
      <c r="E76" s="73"/>
      <c r="F76" s="73"/>
      <c r="I76" s="140">
        <v>44378</v>
      </c>
      <c r="J76" s="139"/>
      <c r="K76" s="140">
        <v>44593</v>
      </c>
    </row>
    <row r="77" spans="1:11" x14ac:dyDescent="0.2">
      <c r="A77" s="147" t="s">
        <v>22</v>
      </c>
      <c r="B77" s="141"/>
      <c r="C77" s="150" t="s">
        <v>101</v>
      </c>
      <c r="D77" s="141"/>
      <c r="E77" s="141"/>
      <c r="F77" s="141"/>
      <c r="G77" s="32"/>
      <c r="H77" s="32"/>
      <c r="I77" s="142">
        <f>ROUND(K60*1.023,2)</f>
        <v>1660.58</v>
      </c>
      <c r="J77" s="141"/>
      <c r="K77" s="142"/>
    </row>
    <row r="78" spans="1:11" x14ac:dyDescent="0.2">
      <c r="A78" s="149"/>
      <c r="B78" s="141"/>
      <c r="C78" s="150" t="s">
        <v>102</v>
      </c>
      <c r="D78" s="141"/>
      <c r="E78" s="141"/>
      <c r="F78" s="141"/>
      <c r="G78" s="32"/>
      <c r="H78" s="32"/>
      <c r="I78" s="142">
        <f>ROUND(K61*1.023,2)</f>
        <v>1819.37</v>
      </c>
      <c r="J78" s="141"/>
      <c r="K78" s="142"/>
    </row>
    <row r="79" spans="1:11" x14ac:dyDescent="0.2">
      <c r="A79" s="151" t="s">
        <v>17</v>
      </c>
      <c r="B79" s="73"/>
      <c r="C79" s="146" t="s">
        <v>101</v>
      </c>
      <c r="D79" s="73"/>
      <c r="E79" s="73"/>
      <c r="F79" s="73"/>
      <c r="I79" s="90">
        <f>ROUND(K63*1.023,2)</f>
        <v>1787.63</v>
      </c>
      <c r="J79" s="73"/>
      <c r="K79" s="90"/>
    </row>
    <row r="80" spans="1:11" x14ac:dyDescent="0.2">
      <c r="A80" s="96"/>
      <c r="B80" s="73"/>
      <c r="C80" s="146" t="s">
        <v>102</v>
      </c>
      <c r="D80" s="73"/>
      <c r="E80" s="73"/>
      <c r="F80" s="73"/>
      <c r="I80" s="90">
        <f>ROUND(K64*1.023,2)</f>
        <v>1914.65</v>
      </c>
      <c r="J80" s="73"/>
      <c r="K80" s="90"/>
    </row>
    <row r="81" spans="1:11" x14ac:dyDescent="0.2">
      <c r="A81" s="147" t="s">
        <v>80</v>
      </c>
      <c r="B81" s="141"/>
      <c r="C81" s="150" t="s">
        <v>101</v>
      </c>
      <c r="D81" s="141"/>
      <c r="E81" s="141"/>
      <c r="F81" s="141"/>
      <c r="G81" s="32"/>
      <c r="H81" s="32"/>
      <c r="I81" s="142">
        <f>ROUND(K67*1.023,2)</f>
        <v>1787.63</v>
      </c>
      <c r="J81" s="141"/>
      <c r="K81" s="142"/>
    </row>
    <row r="82" spans="1:11" x14ac:dyDescent="0.2">
      <c r="A82" s="149"/>
      <c r="B82" s="141"/>
      <c r="C82" s="150" t="s">
        <v>102</v>
      </c>
      <c r="D82" s="141"/>
      <c r="E82" s="141"/>
      <c r="F82" s="141"/>
      <c r="G82" s="32"/>
      <c r="H82" s="32"/>
      <c r="I82" s="142">
        <f>ROUND(K68*1.023,2)</f>
        <v>1914.65</v>
      </c>
      <c r="J82" s="141"/>
      <c r="K82" s="142"/>
    </row>
    <row r="83" spans="1:11" x14ac:dyDescent="0.2">
      <c r="A83" s="100" t="s">
        <v>100</v>
      </c>
    </row>
  </sheetData>
  <mergeCells count="2">
    <mergeCell ref="G58:K58"/>
    <mergeCell ref="G75:K75"/>
  </mergeCells>
  <phoneticPr fontId="1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Header>&amp;A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tabSelected="1" topLeftCell="A37" workbookViewId="0">
      <selection sqref="A1:Q105"/>
    </sheetView>
  </sheetViews>
  <sheetFormatPr defaultRowHeight="15" customHeight="1" x14ac:dyDescent="0.2"/>
  <cols>
    <col min="1" max="1" width="7.7109375" customWidth="1"/>
    <col min="2" max="7" width="7.5703125" customWidth="1"/>
    <col min="8" max="8" width="9.28515625" bestFit="1" customWidth="1"/>
    <col min="9" max="11" width="7.5703125" customWidth="1"/>
    <col min="12" max="12" width="2.5703125" customWidth="1"/>
  </cols>
  <sheetData>
    <row r="1" spans="1:11" s="4" customFormat="1" ht="15" customHeight="1" x14ac:dyDescent="0.2">
      <c r="A1" s="129" t="s">
        <v>74</v>
      </c>
      <c r="B1" s="130"/>
      <c r="C1" s="130"/>
      <c r="D1" s="131"/>
      <c r="E1" s="132"/>
      <c r="F1" s="133"/>
      <c r="G1" s="21"/>
      <c r="H1" s="21"/>
      <c r="I1" s="21"/>
      <c r="J1" s="21"/>
      <c r="K1" s="134"/>
    </row>
    <row r="2" spans="1:11" ht="15" customHeight="1" x14ac:dyDescent="0.2">
      <c r="A2" s="126" t="s">
        <v>19</v>
      </c>
      <c r="B2" s="127" t="s">
        <v>3</v>
      </c>
      <c r="C2" s="127" t="s">
        <v>4</v>
      </c>
      <c r="D2" s="127" t="s">
        <v>5</v>
      </c>
      <c r="E2" s="127" t="s">
        <v>6</v>
      </c>
      <c r="F2" s="127" t="s">
        <v>7</v>
      </c>
      <c r="G2" s="127" t="s">
        <v>8</v>
      </c>
      <c r="H2" s="127" t="s">
        <v>9</v>
      </c>
      <c r="I2" s="127" t="s">
        <v>10</v>
      </c>
      <c r="J2" s="127" t="s">
        <v>11</v>
      </c>
      <c r="K2" s="127" t="s">
        <v>12</v>
      </c>
    </row>
    <row r="3" spans="1:11" ht="15" customHeight="1" x14ac:dyDescent="0.2">
      <c r="A3" s="126" t="s">
        <v>20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5" customHeight="1" x14ac:dyDescent="0.2">
      <c r="A4" s="14">
        <v>0</v>
      </c>
      <c r="B4" s="15">
        <v>1885.62</v>
      </c>
      <c r="C4" s="13">
        <v>1916.38</v>
      </c>
      <c r="D4" s="13">
        <v>1961.57</v>
      </c>
      <c r="E4" s="13">
        <v>2025.57</v>
      </c>
      <c r="F4" s="13">
        <v>2102.8000000000002</v>
      </c>
      <c r="G4" s="13">
        <v>2194.4699999999998</v>
      </c>
      <c r="H4" s="13">
        <v>2299.91</v>
      </c>
      <c r="I4" s="13">
        <v>2427.33</v>
      </c>
      <c r="J4" s="13">
        <v>2589.2399999999998</v>
      </c>
      <c r="K4" s="13">
        <v>2775.7</v>
      </c>
    </row>
    <row r="5" spans="1:11" ht="15" customHeight="1" x14ac:dyDescent="0.2">
      <c r="A5" s="14">
        <v>1</v>
      </c>
      <c r="B5" s="13">
        <v>1911.37</v>
      </c>
      <c r="C5" s="13">
        <v>1949.63</v>
      </c>
      <c r="D5" s="13">
        <v>2002.38</v>
      </c>
      <c r="E5" s="13">
        <v>2070.7800000000002</v>
      </c>
      <c r="F5" s="13">
        <v>2154.2800000000002</v>
      </c>
      <c r="G5" s="13">
        <v>2252.1999999999998</v>
      </c>
      <c r="H5" s="13">
        <v>2365.16</v>
      </c>
      <c r="I5" s="13">
        <v>2500.12</v>
      </c>
      <c r="J5" s="13">
        <v>2668.97</v>
      </c>
      <c r="K5" s="13">
        <v>2864.21</v>
      </c>
    </row>
    <row r="6" spans="1:11" ht="15" customHeight="1" x14ac:dyDescent="0.2">
      <c r="A6" s="14">
        <v>2</v>
      </c>
      <c r="B6" s="15"/>
      <c r="C6" s="13">
        <v>1982.3</v>
      </c>
      <c r="D6" s="13">
        <v>2042.55</v>
      </c>
      <c r="E6" s="13">
        <v>2115.96</v>
      </c>
      <c r="F6" s="13">
        <v>2205.77</v>
      </c>
      <c r="G6" s="13">
        <v>2309.9299999999998</v>
      </c>
      <c r="H6" s="13">
        <v>2429.84</v>
      </c>
      <c r="I6" s="13">
        <v>2572.31</v>
      </c>
      <c r="J6" s="13">
        <v>2748.68</v>
      </c>
      <c r="K6" s="13">
        <v>2952.07</v>
      </c>
    </row>
    <row r="7" spans="1:11" ht="15" customHeight="1" x14ac:dyDescent="0.2">
      <c r="A7" s="14">
        <v>3</v>
      </c>
      <c r="B7" s="15"/>
      <c r="C7" s="13"/>
      <c r="D7" s="13">
        <v>2082.7199999999998</v>
      </c>
      <c r="E7" s="13">
        <v>2161.17</v>
      </c>
      <c r="F7" s="13">
        <v>2257.23</v>
      </c>
      <c r="G7" s="13">
        <v>2367.73</v>
      </c>
      <c r="H7" s="13">
        <v>2495.12</v>
      </c>
      <c r="I7" s="13">
        <v>2644.48</v>
      </c>
      <c r="J7" s="13">
        <v>2828.43</v>
      </c>
      <c r="K7" s="13">
        <v>3040.58</v>
      </c>
    </row>
    <row r="8" spans="1:11" ht="15" customHeight="1" x14ac:dyDescent="0.2">
      <c r="A8" s="14">
        <v>4</v>
      </c>
      <c r="B8" s="15"/>
      <c r="C8" s="13"/>
      <c r="D8" s="13"/>
      <c r="E8" s="13">
        <v>2206.98</v>
      </c>
      <c r="F8" s="13">
        <v>2308.67</v>
      </c>
      <c r="G8" s="13">
        <v>2424.79</v>
      </c>
      <c r="H8" s="13">
        <v>2559.7399999999998</v>
      </c>
      <c r="I8" s="13">
        <v>2716.69</v>
      </c>
      <c r="J8" s="13">
        <v>2908.12</v>
      </c>
      <c r="K8" s="13">
        <v>3129.08</v>
      </c>
    </row>
    <row r="9" spans="1:11" ht="15" customHeight="1" x14ac:dyDescent="0.2">
      <c r="A9" s="14">
        <v>5</v>
      </c>
      <c r="B9" s="15"/>
      <c r="C9" s="13"/>
      <c r="D9" s="13"/>
      <c r="E9" s="13"/>
      <c r="F9" s="13">
        <v>2360.13</v>
      </c>
      <c r="G9" s="13">
        <v>2482.5700000000002</v>
      </c>
      <c r="H9" s="13">
        <v>2625.05</v>
      </c>
      <c r="I9" s="13">
        <v>2789.54</v>
      </c>
      <c r="J9" s="13">
        <v>2987.87</v>
      </c>
      <c r="K9" s="13">
        <v>3216.92</v>
      </c>
    </row>
    <row r="10" spans="1:11" ht="15" customHeight="1" x14ac:dyDescent="0.2">
      <c r="A10" s="14">
        <v>6</v>
      </c>
      <c r="B10" s="15"/>
      <c r="C10" s="13"/>
      <c r="D10" s="13"/>
      <c r="E10" s="13"/>
      <c r="F10" s="13"/>
      <c r="G10" s="13">
        <v>2540.31</v>
      </c>
      <c r="H10" s="13">
        <v>2689.68</v>
      </c>
      <c r="I10" s="13">
        <v>2861.69</v>
      </c>
      <c r="J10" s="13">
        <v>3067.58</v>
      </c>
      <c r="K10" s="13">
        <v>3305.49</v>
      </c>
    </row>
    <row r="11" spans="1:11" ht="15" customHeight="1" x14ac:dyDescent="0.2">
      <c r="A11" s="14">
        <v>7</v>
      </c>
      <c r="B11" s="15"/>
      <c r="C11" s="13"/>
      <c r="D11" s="13"/>
      <c r="E11" s="13"/>
      <c r="F11" s="13"/>
      <c r="G11" s="13"/>
      <c r="H11" s="13">
        <v>2754.99</v>
      </c>
      <c r="I11" s="13">
        <v>2933.86</v>
      </c>
      <c r="J11" s="13">
        <v>3147.29</v>
      </c>
      <c r="K11" s="13">
        <v>3393.33</v>
      </c>
    </row>
    <row r="12" spans="1:11" ht="15" customHeight="1" x14ac:dyDescent="0.2">
      <c r="A12" s="14">
        <v>8</v>
      </c>
      <c r="B12" s="15"/>
      <c r="C12" s="13"/>
      <c r="D12" s="13"/>
      <c r="E12" s="13"/>
      <c r="F12" s="13"/>
      <c r="G12" s="13"/>
      <c r="H12" s="13"/>
      <c r="I12" s="13">
        <v>3006.04</v>
      </c>
      <c r="J12" s="13">
        <v>3227.01</v>
      </c>
      <c r="K12" s="13">
        <v>3481.86</v>
      </c>
    </row>
    <row r="13" spans="1:11" ht="15" customHeight="1" x14ac:dyDescent="0.2">
      <c r="A13" s="14">
        <v>9</v>
      </c>
      <c r="B13" s="15"/>
      <c r="C13" s="13"/>
      <c r="D13" s="13"/>
      <c r="E13" s="13"/>
      <c r="F13" s="13"/>
      <c r="G13" s="13"/>
      <c r="H13" s="13"/>
      <c r="I13" s="13"/>
      <c r="J13" s="13">
        <v>3306.73</v>
      </c>
      <c r="K13" s="13">
        <v>3570.36</v>
      </c>
    </row>
    <row r="14" spans="1:11" ht="15" customHeight="1" x14ac:dyDescent="0.2">
      <c r="A14" s="14">
        <v>10</v>
      </c>
      <c r="B14" s="15"/>
      <c r="C14" s="13"/>
      <c r="D14" s="13"/>
      <c r="E14" s="13"/>
      <c r="F14" s="13"/>
      <c r="G14" s="13"/>
      <c r="H14" s="13"/>
      <c r="I14" s="13"/>
      <c r="J14" s="13"/>
      <c r="K14" s="16">
        <v>3658.25</v>
      </c>
    </row>
    <row r="15" spans="1:11" ht="1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7" spans="1:13" ht="15" customHeight="1" x14ac:dyDescent="0.2">
      <c r="A17" s="75" t="s">
        <v>50</v>
      </c>
    </row>
    <row r="18" spans="1:13" ht="15" customHeight="1" x14ac:dyDescent="0.2">
      <c r="A18" s="129" t="s">
        <v>72</v>
      </c>
      <c r="B18" s="130"/>
      <c r="C18" s="130"/>
      <c r="D18" s="131"/>
      <c r="E18" s="132"/>
      <c r="F18" s="133"/>
      <c r="G18" s="21"/>
      <c r="H18" s="21"/>
      <c r="I18" s="21"/>
      <c r="J18" s="21"/>
      <c r="M18" s="99" t="s">
        <v>54</v>
      </c>
    </row>
    <row r="19" spans="1:13" ht="15" customHeight="1" x14ac:dyDescent="0.2">
      <c r="A19" s="126" t="s">
        <v>19</v>
      </c>
      <c r="B19" s="127" t="s">
        <v>3</v>
      </c>
      <c r="C19" s="127" t="s">
        <v>4</v>
      </c>
      <c r="D19" s="127" t="s">
        <v>5</v>
      </c>
      <c r="E19" s="127" t="s">
        <v>6</v>
      </c>
      <c r="F19" s="127" t="s">
        <v>7</v>
      </c>
      <c r="G19" s="127" t="s">
        <v>8</v>
      </c>
      <c r="H19" s="127" t="s">
        <v>9</v>
      </c>
      <c r="I19" s="127" t="s">
        <v>10</v>
      </c>
      <c r="J19" s="127" t="s">
        <v>11</v>
      </c>
      <c r="K19" s="127" t="s">
        <v>12</v>
      </c>
    </row>
    <row r="20" spans="1:13" ht="15" customHeight="1" x14ac:dyDescent="0.2">
      <c r="A20" s="126" t="s">
        <v>20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8"/>
    </row>
    <row r="21" spans="1:13" ht="15" customHeight="1" x14ac:dyDescent="0.2">
      <c r="A21" s="125">
        <v>0</v>
      </c>
      <c r="B21" s="23">
        <f t="shared" ref="B21:K21" si="0">ROUND(B4*1.035,2)</f>
        <v>1951.62</v>
      </c>
      <c r="C21" s="22">
        <f t="shared" si="0"/>
        <v>1983.45</v>
      </c>
      <c r="D21" s="22">
        <f t="shared" si="0"/>
        <v>2030.22</v>
      </c>
      <c r="E21" s="22">
        <f t="shared" si="0"/>
        <v>2096.46</v>
      </c>
      <c r="F21" s="22">
        <f t="shared" si="0"/>
        <v>2176.4</v>
      </c>
      <c r="G21" s="22">
        <f t="shared" si="0"/>
        <v>2271.2800000000002</v>
      </c>
      <c r="H21" s="22">
        <f t="shared" si="0"/>
        <v>2380.41</v>
      </c>
      <c r="I21" s="22">
        <f t="shared" si="0"/>
        <v>2512.29</v>
      </c>
      <c r="J21" s="22">
        <f t="shared" si="0"/>
        <v>2679.86</v>
      </c>
      <c r="K21" s="22">
        <f t="shared" si="0"/>
        <v>2872.85</v>
      </c>
    </row>
    <row r="22" spans="1:13" ht="15" customHeight="1" x14ac:dyDescent="0.2">
      <c r="A22" s="135">
        <v>1</v>
      </c>
      <c r="B22" s="136">
        <f t="shared" ref="B22:K22" si="1">ROUND(B5*1.035,2)</f>
        <v>1978.27</v>
      </c>
      <c r="C22" s="136">
        <f t="shared" si="1"/>
        <v>2017.87</v>
      </c>
      <c r="D22" s="136">
        <f t="shared" si="1"/>
        <v>2072.46</v>
      </c>
      <c r="E22" s="136">
        <f t="shared" si="1"/>
        <v>2143.2600000000002</v>
      </c>
      <c r="F22" s="136">
        <f t="shared" si="1"/>
        <v>2229.6799999999998</v>
      </c>
      <c r="G22" s="136">
        <f t="shared" si="1"/>
        <v>2331.0300000000002</v>
      </c>
      <c r="H22" s="136">
        <f t="shared" si="1"/>
        <v>2447.94</v>
      </c>
      <c r="I22" s="136">
        <f t="shared" si="1"/>
        <v>2587.62</v>
      </c>
      <c r="J22" s="136">
        <f t="shared" si="1"/>
        <v>2762.38</v>
      </c>
      <c r="K22" s="136">
        <f t="shared" si="1"/>
        <v>2964.46</v>
      </c>
    </row>
    <row r="23" spans="1:13" ht="15" customHeight="1" x14ac:dyDescent="0.2">
      <c r="A23" s="125">
        <v>2</v>
      </c>
      <c r="B23" s="23"/>
      <c r="C23" s="22">
        <f t="shared" ref="C23:K23" si="2">ROUND(C6*1.035,2)</f>
        <v>2051.6799999999998</v>
      </c>
      <c r="D23" s="22">
        <f t="shared" si="2"/>
        <v>2114.04</v>
      </c>
      <c r="E23" s="22">
        <f t="shared" si="2"/>
        <v>2190.02</v>
      </c>
      <c r="F23" s="22">
        <f t="shared" si="2"/>
        <v>2282.9699999999998</v>
      </c>
      <c r="G23" s="22">
        <f t="shared" si="2"/>
        <v>2390.7800000000002</v>
      </c>
      <c r="H23" s="22">
        <f t="shared" si="2"/>
        <v>2514.88</v>
      </c>
      <c r="I23" s="22">
        <f t="shared" si="2"/>
        <v>2662.34</v>
      </c>
      <c r="J23" s="22">
        <f t="shared" si="2"/>
        <v>2844.88</v>
      </c>
      <c r="K23" s="22">
        <f t="shared" si="2"/>
        <v>3055.39</v>
      </c>
    </row>
    <row r="24" spans="1:13" ht="15" customHeight="1" x14ac:dyDescent="0.2">
      <c r="A24" s="135">
        <v>3</v>
      </c>
      <c r="B24" s="137"/>
      <c r="C24" s="136"/>
      <c r="D24" s="136">
        <f t="shared" ref="D24:K24" si="3">ROUND(D7*1.035,2)</f>
        <v>2155.62</v>
      </c>
      <c r="E24" s="136">
        <f t="shared" si="3"/>
        <v>2236.81</v>
      </c>
      <c r="F24" s="136">
        <f t="shared" si="3"/>
        <v>2336.23</v>
      </c>
      <c r="G24" s="136">
        <f t="shared" si="3"/>
        <v>2450.6</v>
      </c>
      <c r="H24" s="136">
        <f t="shared" si="3"/>
        <v>2582.4499999999998</v>
      </c>
      <c r="I24" s="136">
        <f t="shared" si="3"/>
        <v>2737.04</v>
      </c>
      <c r="J24" s="136">
        <f t="shared" si="3"/>
        <v>2927.43</v>
      </c>
      <c r="K24" s="136">
        <f t="shared" si="3"/>
        <v>3147</v>
      </c>
    </row>
    <row r="25" spans="1:13" ht="15" customHeight="1" x14ac:dyDescent="0.2">
      <c r="A25" s="125">
        <v>4</v>
      </c>
      <c r="B25" s="23"/>
      <c r="C25" s="22"/>
      <c r="D25" s="22"/>
      <c r="E25" s="22">
        <f t="shared" ref="E25:K25" si="4">ROUND(E8*1.035,2)</f>
        <v>2284.2199999999998</v>
      </c>
      <c r="F25" s="22">
        <f t="shared" si="4"/>
        <v>2389.4699999999998</v>
      </c>
      <c r="G25" s="22">
        <f t="shared" si="4"/>
        <v>2509.66</v>
      </c>
      <c r="H25" s="22">
        <f t="shared" si="4"/>
        <v>2649.33</v>
      </c>
      <c r="I25" s="22">
        <f t="shared" si="4"/>
        <v>2811.77</v>
      </c>
      <c r="J25" s="22">
        <f t="shared" si="4"/>
        <v>3009.9</v>
      </c>
      <c r="K25" s="22">
        <f t="shared" si="4"/>
        <v>3238.6</v>
      </c>
    </row>
    <row r="26" spans="1:13" ht="15" customHeight="1" x14ac:dyDescent="0.2">
      <c r="A26" s="135">
        <v>5</v>
      </c>
      <c r="B26" s="137"/>
      <c r="C26" s="136"/>
      <c r="D26" s="136"/>
      <c r="E26" s="136"/>
      <c r="F26" s="136">
        <f t="shared" ref="F26:K26" si="5">ROUND(F9*1.035,2)</f>
        <v>2442.73</v>
      </c>
      <c r="G26" s="136">
        <f t="shared" si="5"/>
        <v>2569.46</v>
      </c>
      <c r="H26" s="136">
        <f t="shared" si="5"/>
        <v>2716.93</v>
      </c>
      <c r="I26" s="136">
        <f t="shared" si="5"/>
        <v>2887.17</v>
      </c>
      <c r="J26" s="136">
        <f t="shared" si="5"/>
        <v>3092.45</v>
      </c>
      <c r="K26" s="136">
        <f t="shared" si="5"/>
        <v>3329.51</v>
      </c>
    </row>
    <row r="27" spans="1:13" ht="15" customHeight="1" x14ac:dyDescent="0.2">
      <c r="A27" s="125">
        <v>6</v>
      </c>
      <c r="B27" s="23"/>
      <c r="C27" s="22"/>
      <c r="D27" s="22"/>
      <c r="E27" s="22"/>
      <c r="F27" s="22"/>
      <c r="G27" s="22">
        <f>ROUND(G10*1.035,2)</f>
        <v>2629.22</v>
      </c>
      <c r="H27" s="22">
        <f>ROUND(H10*1.035,2)</f>
        <v>2783.82</v>
      </c>
      <c r="I27" s="22">
        <f>ROUND(I10*1.035,2)</f>
        <v>2961.85</v>
      </c>
      <c r="J27" s="22">
        <f>ROUND(J10*1.035,2)</f>
        <v>3174.95</v>
      </c>
      <c r="K27" s="22">
        <f>ROUND(K10*1.035,2)</f>
        <v>3421.18</v>
      </c>
    </row>
    <row r="28" spans="1:13" ht="15" customHeight="1" x14ac:dyDescent="0.2">
      <c r="A28" s="135">
        <v>7</v>
      </c>
      <c r="B28" s="137"/>
      <c r="C28" s="136"/>
      <c r="D28" s="136"/>
      <c r="E28" s="136"/>
      <c r="F28" s="136"/>
      <c r="G28" s="136"/>
      <c r="H28" s="103">
        <f>ROUND(H11*1.035,3)</f>
        <v>2851.415</v>
      </c>
      <c r="I28" s="136">
        <f t="shared" ref="I28:K29" si="6">ROUND(I11*1.035,2)</f>
        <v>3036.55</v>
      </c>
      <c r="J28" s="136">
        <f t="shared" si="6"/>
        <v>3257.45</v>
      </c>
      <c r="K28" s="136">
        <f t="shared" si="6"/>
        <v>3512.1</v>
      </c>
      <c r="L28" s="104"/>
      <c r="M28" s="49" t="s">
        <v>58</v>
      </c>
    </row>
    <row r="29" spans="1:13" ht="15" customHeight="1" x14ac:dyDescent="0.2">
      <c r="A29" s="125">
        <v>8</v>
      </c>
      <c r="B29" s="23"/>
      <c r="C29" s="22"/>
      <c r="D29" s="22"/>
      <c r="E29" s="22"/>
      <c r="F29" s="22"/>
      <c r="G29" s="22"/>
      <c r="H29" s="22"/>
      <c r="I29" s="22">
        <f t="shared" si="6"/>
        <v>3111.25</v>
      </c>
      <c r="J29" s="22">
        <f t="shared" si="6"/>
        <v>3339.96</v>
      </c>
      <c r="K29" s="22">
        <f t="shared" si="6"/>
        <v>3603.73</v>
      </c>
    </row>
    <row r="30" spans="1:13" ht="15" customHeight="1" x14ac:dyDescent="0.2">
      <c r="A30" s="135">
        <v>9</v>
      </c>
      <c r="B30" s="137"/>
      <c r="C30" s="136"/>
      <c r="D30" s="136"/>
      <c r="E30" s="136"/>
      <c r="F30" s="136"/>
      <c r="G30" s="136"/>
      <c r="H30" s="136"/>
      <c r="I30" s="136"/>
      <c r="J30" s="136">
        <f>ROUND(J13*1.035,2)</f>
        <v>3422.47</v>
      </c>
      <c r="K30" s="136">
        <f>ROUND(K13*1.035,2)</f>
        <v>3695.32</v>
      </c>
    </row>
    <row r="31" spans="1:13" ht="15" customHeight="1" x14ac:dyDescent="0.2">
      <c r="A31" s="125">
        <v>10</v>
      </c>
      <c r="B31" s="23"/>
      <c r="C31" s="22"/>
      <c r="D31" s="22"/>
      <c r="E31" s="22"/>
      <c r="F31" s="22"/>
      <c r="G31" s="22"/>
      <c r="H31" s="22"/>
      <c r="I31" s="22"/>
      <c r="J31" s="22"/>
      <c r="K31" s="24">
        <f>ROUND(K14*1.035,2)</f>
        <v>3786.29</v>
      </c>
    </row>
    <row r="32" spans="1:13" ht="15" customHeight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5" spans="1:13" ht="15" customHeight="1" x14ac:dyDescent="0.2">
      <c r="A35" s="129" t="s">
        <v>73</v>
      </c>
      <c r="B35" s="18"/>
      <c r="C35" s="18"/>
      <c r="D35" s="19"/>
      <c r="E35" s="20"/>
      <c r="F35" s="21"/>
      <c r="G35" s="21"/>
      <c r="H35" s="21"/>
      <c r="I35" s="21"/>
      <c r="J35" s="21"/>
      <c r="M35" s="98" t="s">
        <v>68</v>
      </c>
    </row>
    <row r="36" spans="1:13" ht="15" customHeight="1" x14ac:dyDescent="0.2">
      <c r="A36" s="126" t="s">
        <v>19</v>
      </c>
      <c r="B36" s="127" t="s">
        <v>3</v>
      </c>
      <c r="C36" s="127" t="s">
        <v>4</v>
      </c>
      <c r="D36" s="127" t="s">
        <v>5</v>
      </c>
      <c r="E36" s="127" t="s">
        <v>6</v>
      </c>
      <c r="F36" s="127" t="s">
        <v>7</v>
      </c>
      <c r="G36" s="127" t="s">
        <v>8</v>
      </c>
      <c r="H36" s="127" t="s">
        <v>9</v>
      </c>
      <c r="I36" s="127" t="s">
        <v>10</v>
      </c>
      <c r="J36" s="127" t="s">
        <v>11</v>
      </c>
      <c r="K36" s="127" t="s">
        <v>12</v>
      </c>
    </row>
    <row r="37" spans="1:13" ht="15" customHeight="1" x14ac:dyDescent="0.2">
      <c r="A37" s="126" t="s">
        <v>20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3" ht="15" customHeight="1" x14ac:dyDescent="0.2">
      <c r="A38" s="125">
        <v>0</v>
      </c>
      <c r="B38" s="24">
        <f t="shared" ref="B38:K38" si="7">B21+58</f>
        <v>2009.62</v>
      </c>
      <c r="C38" s="22">
        <f t="shared" si="7"/>
        <v>2041.45</v>
      </c>
      <c r="D38" s="22">
        <f t="shared" si="7"/>
        <v>2088.2200000000003</v>
      </c>
      <c r="E38" s="22">
        <f t="shared" si="7"/>
        <v>2154.46</v>
      </c>
      <c r="F38" s="22">
        <f t="shared" si="7"/>
        <v>2234.4</v>
      </c>
      <c r="G38" s="22">
        <f t="shared" si="7"/>
        <v>2329.2800000000002</v>
      </c>
      <c r="H38" s="22">
        <f t="shared" si="7"/>
        <v>2438.41</v>
      </c>
      <c r="I38" s="22">
        <f t="shared" si="7"/>
        <v>2570.29</v>
      </c>
      <c r="J38" s="22">
        <f t="shared" si="7"/>
        <v>2737.86</v>
      </c>
      <c r="K38" s="22">
        <f t="shared" si="7"/>
        <v>2930.85</v>
      </c>
    </row>
    <row r="39" spans="1:13" ht="15" customHeight="1" x14ac:dyDescent="0.2">
      <c r="A39" s="135">
        <v>1</v>
      </c>
      <c r="B39" s="136">
        <f t="shared" ref="B39:K39" si="8">B22+58</f>
        <v>2036.27</v>
      </c>
      <c r="C39" s="136">
        <f t="shared" si="8"/>
        <v>2075.87</v>
      </c>
      <c r="D39" s="136">
        <f t="shared" si="8"/>
        <v>2130.46</v>
      </c>
      <c r="E39" s="136">
        <f t="shared" si="8"/>
        <v>2201.2600000000002</v>
      </c>
      <c r="F39" s="136">
        <f t="shared" si="8"/>
        <v>2287.6799999999998</v>
      </c>
      <c r="G39" s="136">
        <f t="shared" si="8"/>
        <v>2389.0300000000002</v>
      </c>
      <c r="H39" s="136">
        <f t="shared" si="8"/>
        <v>2505.94</v>
      </c>
      <c r="I39" s="136">
        <f t="shared" si="8"/>
        <v>2645.62</v>
      </c>
      <c r="J39" s="136">
        <f t="shared" si="8"/>
        <v>2820.38</v>
      </c>
      <c r="K39" s="136">
        <f t="shared" si="8"/>
        <v>3022.46</v>
      </c>
    </row>
    <row r="40" spans="1:13" ht="15" customHeight="1" x14ac:dyDescent="0.2">
      <c r="A40" s="125">
        <v>2</v>
      </c>
      <c r="B40" s="22"/>
      <c r="C40" s="22">
        <f t="shared" ref="C40:K40" si="9">C23+58</f>
        <v>2109.6799999999998</v>
      </c>
      <c r="D40" s="22">
        <f t="shared" si="9"/>
        <v>2172.04</v>
      </c>
      <c r="E40" s="22">
        <f t="shared" si="9"/>
        <v>2248.02</v>
      </c>
      <c r="F40" s="22">
        <f t="shared" si="9"/>
        <v>2340.9699999999998</v>
      </c>
      <c r="G40" s="22">
        <f t="shared" si="9"/>
        <v>2448.7800000000002</v>
      </c>
      <c r="H40" s="22">
        <f t="shared" si="9"/>
        <v>2572.88</v>
      </c>
      <c r="I40" s="22">
        <f t="shared" si="9"/>
        <v>2720.34</v>
      </c>
      <c r="J40" s="22">
        <f t="shared" si="9"/>
        <v>2902.88</v>
      </c>
      <c r="K40" s="22">
        <f t="shared" si="9"/>
        <v>3113.39</v>
      </c>
    </row>
    <row r="41" spans="1:13" ht="15" customHeight="1" x14ac:dyDescent="0.2">
      <c r="A41" s="135">
        <v>3</v>
      </c>
      <c r="B41" s="136"/>
      <c r="C41" s="136"/>
      <c r="D41" s="136">
        <f t="shared" ref="D41:K41" si="10">D24+58</f>
        <v>2213.62</v>
      </c>
      <c r="E41" s="136">
        <f t="shared" si="10"/>
        <v>2294.81</v>
      </c>
      <c r="F41" s="136">
        <f t="shared" si="10"/>
        <v>2394.23</v>
      </c>
      <c r="G41" s="136">
        <f t="shared" si="10"/>
        <v>2508.6</v>
      </c>
      <c r="H41" s="136">
        <f t="shared" si="10"/>
        <v>2640.45</v>
      </c>
      <c r="I41" s="136">
        <f t="shared" si="10"/>
        <v>2795.04</v>
      </c>
      <c r="J41" s="136">
        <f t="shared" si="10"/>
        <v>2985.43</v>
      </c>
      <c r="K41" s="136">
        <f t="shared" si="10"/>
        <v>3205</v>
      </c>
    </row>
    <row r="42" spans="1:13" ht="15" customHeight="1" x14ac:dyDescent="0.2">
      <c r="A42" s="125">
        <v>4</v>
      </c>
      <c r="B42" s="22"/>
      <c r="C42" s="22"/>
      <c r="D42" s="22"/>
      <c r="E42" s="22">
        <f t="shared" ref="E42:K42" si="11">E25+58</f>
        <v>2342.2199999999998</v>
      </c>
      <c r="F42" s="22">
        <f t="shared" si="11"/>
        <v>2447.4699999999998</v>
      </c>
      <c r="G42" s="22">
        <f t="shared" si="11"/>
        <v>2567.66</v>
      </c>
      <c r="H42" s="22">
        <f t="shared" si="11"/>
        <v>2707.33</v>
      </c>
      <c r="I42" s="22">
        <f t="shared" si="11"/>
        <v>2869.77</v>
      </c>
      <c r="J42" s="22">
        <f t="shared" si="11"/>
        <v>3067.9</v>
      </c>
      <c r="K42" s="22">
        <f t="shared" si="11"/>
        <v>3296.6</v>
      </c>
    </row>
    <row r="43" spans="1:13" ht="15" customHeight="1" x14ac:dyDescent="0.2">
      <c r="A43" s="135">
        <v>5</v>
      </c>
      <c r="B43" s="136"/>
      <c r="C43" s="136"/>
      <c r="D43" s="136"/>
      <c r="E43" s="136"/>
      <c r="F43" s="136">
        <f t="shared" ref="F43:K43" si="12">F26+58</f>
        <v>2500.73</v>
      </c>
      <c r="G43" s="136">
        <f t="shared" si="12"/>
        <v>2627.46</v>
      </c>
      <c r="H43" s="136">
        <f t="shared" si="12"/>
        <v>2774.93</v>
      </c>
      <c r="I43" s="136">
        <f t="shared" si="12"/>
        <v>2945.17</v>
      </c>
      <c r="J43" s="136">
        <f t="shared" si="12"/>
        <v>3150.45</v>
      </c>
      <c r="K43" s="136">
        <f t="shared" si="12"/>
        <v>3387.51</v>
      </c>
    </row>
    <row r="44" spans="1:13" ht="15" customHeight="1" x14ac:dyDescent="0.2">
      <c r="A44" s="125">
        <v>6</v>
      </c>
      <c r="B44" s="22"/>
      <c r="C44" s="22"/>
      <c r="D44" s="22"/>
      <c r="E44" s="22"/>
      <c r="F44" s="22"/>
      <c r="G44" s="22">
        <f>G27+58</f>
        <v>2687.22</v>
      </c>
      <c r="H44" s="22">
        <f>H27+58</f>
        <v>2841.82</v>
      </c>
      <c r="I44" s="22">
        <f>I27+58</f>
        <v>3019.85</v>
      </c>
      <c r="J44" s="22">
        <f>J27+58</f>
        <v>3232.95</v>
      </c>
      <c r="K44" s="22">
        <f>K27+58</f>
        <v>3479.18</v>
      </c>
    </row>
    <row r="45" spans="1:13" ht="15" customHeight="1" x14ac:dyDescent="0.2">
      <c r="A45" s="135">
        <v>7</v>
      </c>
      <c r="B45" s="136"/>
      <c r="C45" s="136"/>
      <c r="D45" s="136"/>
      <c r="E45" s="136"/>
      <c r="F45" s="136"/>
      <c r="G45" s="136"/>
      <c r="H45" s="136">
        <f>H28+58</f>
        <v>2909.415</v>
      </c>
      <c r="I45" s="136">
        <f>I28+58</f>
        <v>3094.55</v>
      </c>
      <c r="J45" s="136">
        <f>J28+58</f>
        <v>3315.45</v>
      </c>
      <c r="K45" s="136">
        <f>K28+58</f>
        <v>3570.1</v>
      </c>
    </row>
    <row r="46" spans="1:13" ht="15" customHeight="1" x14ac:dyDescent="0.2">
      <c r="A46" s="125">
        <v>8</v>
      </c>
      <c r="B46" s="22"/>
      <c r="C46" s="22"/>
      <c r="D46" s="22"/>
      <c r="E46" s="22"/>
      <c r="F46" s="22"/>
      <c r="G46" s="22"/>
      <c r="H46" s="22"/>
      <c r="I46" s="22">
        <f>I29+58</f>
        <v>3169.25</v>
      </c>
      <c r="J46" s="22">
        <f>J29+58</f>
        <v>3397.96</v>
      </c>
      <c r="K46" s="22">
        <f>K29+58</f>
        <v>3661.73</v>
      </c>
    </row>
    <row r="47" spans="1:13" ht="15" customHeight="1" x14ac:dyDescent="0.2">
      <c r="A47" s="135">
        <v>9</v>
      </c>
      <c r="B47" s="136"/>
      <c r="C47" s="136"/>
      <c r="D47" s="136"/>
      <c r="E47" s="136"/>
      <c r="F47" s="136"/>
      <c r="G47" s="136"/>
      <c r="H47" s="136"/>
      <c r="I47" s="136"/>
      <c r="J47" s="136">
        <f>J30+58</f>
        <v>3480.47</v>
      </c>
      <c r="K47" s="136">
        <f>K30+58</f>
        <v>3753.32</v>
      </c>
    </row>
    <row r="48" spans="1:13" ht="15" customHeight="1" x14ac:dyDescent="0.2">
      <c r="A48" s="125">
        <v>10</v>
      </c>
      <c r="B48" s="22"/>
      <c r="C48" s="22"/>
      <c r="D48" s="22"/>
      <c r="E48" s="22"/>
      <c r="F48" s="22"/>
      <c r="G48" s="22"/>
      <c r="H48" s="22"/>
      <c r="I48" s="22"/>
      <c r="J48" s="22"/>
      <c r="K48" s="24">
        <f>K31+58</f>
        <v>3844.29</v>
      </c>
    </row>
    <row r="49" spans="1:13" ht="15" customHeight="1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2" spans="1:13" ht="15" customHeight="1" x14ac:dyDescent="0.2">
      <c r="A52" s="129" t="s">
        <v>75</v>
      </c>
      <c r="B52" s="18"/>
      <c r="C52" s="18"/>
      <c r="D52" s="19"/>
      <c r="E52" s="20"/>
      <c r="F52" s="21"/>
      <c r="G52" s="21"/>
      <c r="H52" s="21"/>
      <c r="I52" s="21"/>
      <c r="J52" s="21"/>
      <c r="M52" s="98" t="s">
        <v>69</v>
      </c>
    </row>
    <row r="53" spans="1:13" ht="15" customHeight="1" x14ac:dyDescent="0.2">
      <c r="A53" s="126" t="s">
        <v>19</v>
      </c>
      <c r="B53" s="127" t="s">
        <v>3</v>
      </c>
      <c r="C53" s="127" t="s">
        <v>4</v>
      </c>
      <c r="D53" s="127" t="s">
        <v>5</v>
      </c>
      <c r="E53" s="127" t="s">
        <v>6</v>
      </c>
      <c r="F53" s="127" t="s">
        <v>7</v>
      </c>
      <c r="G53" s="127" t="s">
        <v>8</v>
      </c>
      <c r="H53" s="127" t="s">
        <v>9</v>
      </c>
      <c r="I53" s="127" t="s">
        <v>10</v>
      </c>
      <c r="J53" s="127" t="s">
        <v>11</v>
      </c>
      <c r="K53" s="127" t="s">
        <v>12</v>
      </c>
    </row>
    <row r="54" spans="1:13" ht="15" customHeight="1" x14ac:dyDescent="0.2">
      <c r="A54" s="126" t="s">
        <v>20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</row>
    <row r="55" spans="1:13" ht="15" customHeight="1" x14ac:dyDescent="0.2">
      <c r="A55" s="125">
        <v>0</v>
      </c>
      <c r="B55" s="24">
        <f t="shared" ref="B55:K55" si="13">B38+116</f>
        <v>2125.62</v>
      </c>
      <c r="C55" s="22">
        <f t="shared" si="13"/>
        <v>2157.4499999999998</v>
      </c>
      <c r="D55" s="22">
        <f t="shared" si="13"/>
        <v>2204.2200000000003</v>
      </c>
      <c r="E55" s="22">
        <f t="shared" si="13"/>
        <v>2270.46</v>
      </c>
      <c r="F55" s="22">
        <f t="shared" si="13"/>
        <v>2350.4</v>
      </c>
      <c r="G55" s="22">
        <f t="shared" si="13"/>
        <v>2445.2800000000002</v>
      </c>
      <c r="H55" s="22">
        <f t="shared" si="13"/>
        <v>2554.41</v>
      </c>
      <c r="I55" s="22">
        <f t="shared" si="13"/>
        <v>2686.29</v>
      </c>
      <c r="J55" s="22">
        <f t="shared" si="13"/>
        <v>2853.86</v>
      </c>
      <c r="K55" s="22">
        <f t="shared" si="13"/>
        <v>3046.85</v>
      </c>
    </row>
    <row r="56" spans="1:13" ht="15" customHeight="1" x14ac:dyDescent="0.2">
      <c r="A56" s="135">
        <v>1</v>
      </c>
      <c r="B56" s="136">
        <f t="shared" ref="B56:K56" si="14">B39+116</f>
        <v>2152.27</v>
      </c>
      <c r="C56" s="136">
        <f t="shared" si="14"/>
        <v>2191.87</v>
      </c>
      <c r="D56" s="136">
        <f t="shared" si="14"/>
        <v>2246.46</v>
      </c>
      <c r="E56" s="136">
        <f t="shared" si="14"/>
        <v>2317.2600000000002</v>
      </c>
      <c r="F56" s="136">
        <f t="shared" si="14"/>
        <v>2403.6799999999998</v>
      </c>
      <c r="G56" s="136">
        <f t="shared" si="14"/>
        <v>2505.0300000000002</v>
      </c>
      <c r="H56" s="136">
        <f t="shared" si="14"/>
        <v>2621.94</v>
      </c>
      <c r="I56" s="136">
        <f t="shared" si="14"/>
        <v>2761.62</v>
      </c>
      <c r="J56" s="136">
        <f t="shared" si="14"/>
        <v>2936.38</v>
      </c>
      <c r="K56" s="136">
        <f t="shared" si="14"/>
        <v>3138.46</v>
      </c>
    </row>
    <row r="57" spans="1:13" ht="15" customHeight="1" x14ac:dyDescent="0.2">
      <c r="A57" s="125">
        <v>2</v>
      </c>
      <c r="B57" s="22"/>
      <c r="C57" s="22">
        <f t="shared" ref="C57:K57" si="15">C40+116</f>
        <v>2225.6799999999998</v>
      </c>
      <c r="D57" s="22">
        <f t="shared" si="15"/>
        <v>2288.04</v>
      </c>
      <c r="E57" s="22">
        <f t="shared" si="15"/>
        <v>2364.02</v>
      </c>
      <c r="F57" s="22">
        <f t="shared" si="15"/>
        <v>2456.9699999999998</v>
      </c>
      <c r="G57" s="22">
        <f t="shared" si="15"/>
        <v>2564.7800000000002</v>
      </c>
      <c r="H57" s="22">
        <f t="shared" si="15"/>
        <v>2688.88</v>
      </c>
      <c r="I57" s="22">
        <f t="shared" si="15"/>
        <v>2836.34</v>
      </c>
      <c r="J57" s="22">
        <f t="shared" si="15"/>
        <v>3018.88</v>
      </c>
      <c r="K57" s="22">
        <f t="shared" si="15"/>
        <v>3229.39</v>
      </c>
    </row>
    <row r="58" spans="1:13" ht="15" customHeight="1" x14ac:dyDescent="0.2">
      <c r="A58" s="135">
        <v>3</v>
      </c>
      <c r="B58" s="136"/>
      <c r="C58" s="136"/>
      <c r="D58" s="136">
        <f t="shared" ref="D58:K58" si="16">D41+116</f>
        <v>2329.62</v>
      </c>
      <c r="E58" s="136">
        <f t="shared" si="16"/>
        <v>2410.81</v>
      </c>
      <c r="F58" s="136">
        <f t="shared" si="16"/>
        <v>2510.23</v>
      </c>
      <c r="G58" s="136">
        <f t="shared" si="16"/>
        <v>2624.6</v>
      </c>
      <c r="H58" s="136">
        <f t="shared" si="16"/>
        <v>2756.45</v>
      </c>
      <c r="I58" s="136">
        <f t="shared" si="16"/>
        <v>2911.04</v>
      </c>
      <c r="J58" s="136">
        <f t="shared" si="16"/>
        <v>3101.43</v>
      </c>
      <c r="K58" s="136">
        <f t="shared" si="16"/>
        <v>3321</v>
      </c>
    </row>
    <row r="59" spans="1:13" ht="15" customHeight="1" x14ac:dyDescent="0.2">
      <c r="A59" s="125">
        <v>4</v>
      </c>
      <c r="B59" s="22"/>
      <c r="C59" s="22"/>
      <c r="D59" s="22"/>
      <c r="E59" s="22">
        <f t="shared" ref="E59:K59" si="17">E42+116</f>
        <v>2458.2199999999998</v>
      </c>
      <c r="F59" s="22">
        <f t="shared" si="17"/>
        <v>2563.4699999999998</v>
      </c>
      <c r="G59" s="22">
        <f t="shared" si="17"/>
        <v>2683.66</v>
      </c>
      <c r="H59" s="22">
        <f t="shared" si="17"/>
        <v>2823.33</v>
      </c>
      <c r="I59" s="22">
        <f t="shared" si="17"/>
        <v>2985.77</v>
      </c>
      <c r="J59" s="22">
        <f t="shared" si="17"/>
        <v>3183.9</v>
      </c>
      <c r="K59" s="22">
        <f t="shared" si="17"/>
        <v>3412.6</v>
      </c>
    </row>
    <row r="60" spans="1:13" ht="15" customHeight="1" x14ac:dyDescent="0.2">
      <c r="A60" s="135">
        <v>5</v>
      </c>
      <c r="B60" s="136"/>
      <c r="C60" s="136"/>
      <c r="D60" s="136"/>
      <c r="E60" s="136"/>
      <c r="F60" s="136">
        <f t="shared" ref="F60:K60" si="18">F43+116</f>
        <v>2616.73</v>
      </c>
      <c r="G60" s="136">
        <f t="shared" si="18"/>
        <v>2743.46</v>
      </c>
      <c r="H60" s="136">
        <f t="shared" si="18"/>
        <v>2890.93</v>
      </c>
      <c r="I60" s="136">
        <f t="shared" si="18"/>
        <v>3061.17</v>
      </c>
      <c r="J60" s="136">
        <f t="shared" si="18"/>
        <v>3266.45</v>
      </c>
      <c r="K60" s="136">
        <f t="shared" si="18"/>
        <v>3503.51</v>
      </c>
    </row>
    <row r="61" spans="1:13" ht="15" customHeight="1" x14ac:dyDescent="0.2">
      <c r="A61" s="125">
        <v>6</v>
      </c>
      <c r="B61" s="22"/>
      <c r="C61" s="22"/>
      <c r="D61" s="22"/>
      <c r="E61" s="22"/>
      <c r="F61" s="22"/>
      <c r="G61" s="22">
        <f>G44+116</f>
        <v>2803.22</v>
      </c>
      <c r="H61" s="22">
        <f>H44+116</f>
        <v>2957.82</v>
      </c>
      <c r="I61" s="22">
        <f>I44+116</f>
        <v>3135.85</v>
      </c>
      <c r="J61" s="22">
        <f>J44+116</f>
        <v>3348.95</v>
      </c>
      <c r="K61" s="22">
        <f>K44+116</f>
        <v>3595.18</v>
      </c>
    </row>
    <row r="62" spans="1:13" ht="15" customHeight="1" x14ac:dyDescent="0.2">
      <c r="A62" s="135">
        <v>7</v>
      </c>
      <c r="B62" s="136"/>
      <c r="C62" s="136"/>
      <c r="D62" s="136"/>
      <c r="E62" s="136"/>
      <c r="F62" s="136"/>
      <c r="G62" s="136"/>
      <c r="H62" s="136">
        <f>H45+116</f>
        <v>3025.415</v>
      </c>
      <c r="I62" s="136">
        <f>I45+116</f>
        <v>3210.55</v>
      </c>
      <c r="J62" s="136">
        <f>J45+116</f>
        <v>3431.45</v>
      </c>
      <c r="K62" s="136">
        <f>K45+116</f>
        <v>3686.1</v>
      </c>
    </row>
    <row r="63" spans="1:13" ht="15" customHeight="1" x14ac:dyDescent="0.2">
      <c r="A63" s="125">
        <v>8</v>
      </c>
      <c r="B63" s="22"/>
      <c r="C63" s="22"/>
      <c r="D63" s="22"/>
      <c r="E63" s="22"/>
      <c r="F63" s="22"/>
      <c r="G63" s="22"/>
      <c r="H63" s="22"/>
      <c r="I63" s="22">
        <f>I46+116</f>
        <v>3285.25</v>
      </c>
      <c r="J63" s="22">
        <f>J46+116</f>
        <v>3513.96</v>
      </c>
      <c r="K63" s="22">
        <f>K46+116</f>
        <v>3777.73</v>
      </c>
    </row>
    <row r="64" spans="1:13" ht="15" customHeight="1" x14ac:dyDescent="0.2">
      <c r="A64" s="135">
        <v>9</v>
      </c>
      <c r="B64" s="136"/>
      <c r="C64" s="136"/>
      <c r="D64" s="136"/>
      <c r="E64" s="136"/>
      <c r="F64" s="136"/>
      <c r="G64" s="136"/>
      <c r="H64" s="136"/>
      <c r="I64" s="136"/>
      <c r="J64" s="136">
        <f>J47+116</f>
        <v>3596.47</v>
      </c>
      <c r="K64" s="136">
        <f>K47+116</f>
        <v>3869.32</v>
      </c>
    </row>
    <row r="65" spans="1:13" ht="15" customHeight="1" x14ac:dyDescent="0.2">
      <c r="A65" s="125">
        <v>10</v>
      </c>
      <c r="B65" s="22"/>
      <c r="C65" s="22"/>
      <c r="D65" s="22"/>
      <c r="E65" s="22"/>
      <c r="F65" s="22"/>
      <c r="G65" s="22"/>
      <c r="H65" s="22"/>
      <c r="I65" s="22"/>
      <c r="J65" s="22"/>
      <c r="K65" s="24">
        <f>K48+116</f>
        <v>3960.29</v>
      </c>
    </row>
    <row r="66" spans="1:13" ht="15" customHeight="1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8" spans="1:13" ht="15" customHeight="1" x14ac:dyDescent="0.2">
      <c r="A68" s="75" t="s">
        <v>92</v>
      </c>
    </row>
    <row r="69" spans="1:13" ht="15" customHeight="1" x14ac:dyDescent="0.2">
      <c r="A69" s="129" t="s">
        <v>95</v>
      </c>
      <c r="B69" s="18"/>
      <c r="C69" s="18"/>
      <c r="D69" s="19"/>
      <c r="E69" s="20"/>
      <c r="F69" s="21"/>
      <c r="G69" s="21"/>
      <c r="H69" s="21"/>
      <c r="I69" s="21"/>
      <c r="J69" s="21"/>
      <c r="M69" s="98" t="s">
        <v>96</v>
      </c>
    </row>
    <row r="70" spans="1:13" ht="15" customHeight="1" x14ac:dyDescent="0.2">
      <c r="A70" s="126" t="s">
        <v>19</v>
      </c>
      <c r="B70" s="127" t="s">
        <v>3</v>
      </c>
      <c r="C70" s="127" t="s">
        <v>4</v>
      </c>
      <c r="D70" s="127" t="s">
        <v>5</v>
      </c>
      <c r="E70" s="127" t="s">
        <v>6</v>
      </c>
      <c r="F70" s="127" t="s">
        <v>7</v>
      </c>
      <c r="G70" s="127" t="s">
        <v>8</v>
      </c>
      <c r="H70" s="127" t="s">
        <v>9</v>
      </c>
      <c r="I70" s="127" t="s">
        <v>10</v>
      </c>
      <c r="J70" s="127" t="s">
        <v>11</v>
      </c>
      <c r="K70" s="127" t="s">
        <v>12</v>
      </c>
    </row>
    <row r="71" spans="1:13" ht="15" customHeight="1" x14ac:dyDescent="0.2">
      <c r="A71" s="126" t="s">
        <v>20</v>
      </c>
      <c r="B71" s="128"/>
      <c r="C71" s="128"/>
      <c r="D71" s="128"/>
      <c r="E71" s="128"/>
      <c r="F71" s="128"/>
      <c r="G71" s="128"/>
      <c r="H71" s="128"/>
      <c r="I71" s="128"/>
      <c r="J71" s="128"/>
      <c r="K71" s="128"/>
    </row>
    <row r="72" spans="1:13" ht="15" customHeight="1" x14ac:dyDescent="0.2">
      <c r="A72" s="125">
        <v>0</v>
      </c>
      <c r="B72" s="190">
        <f>ROUND(B55*1.023,2)</f>
        <v>2174.5100000000002</v>
      </c>
      <c r="C72" s="191">
        <f t="shared" ref="C72:K72" si="19">ROUND(C55*1.023,2)</f>
        <v>2207.0700000000002</v>
      </c>
      <c r="D72" s="191">
        <f t="shared" si="19"/>
        <v>2254.92</v>
      </c>
      <c r="E72" s="191">
        <f t="shared" si="19"/>
        <v>2322.6799999999998</v>
      </c>
      <c r="F72" s="191">
        <f t="shared" si="19"/>
        <v>2404.46</v>
      </c>
      <c r="G72" s="191">
        <f t="shared" si="19"/>
        <v>2501.52</v>
      </c>
      <c r="H72" s="191">
        <f t="shared" si="19"/>
        <v>2613.16</v>
      </c>
      <c r="I72" s="191">
        <f t="shared" si="19"/>
        <v>2748.07</v>
      </c>
      <c r="J72" s="191">
        <f t="shared" si="19"/>
        <v>2919.5</v>
      </c>
      <c r="K72" s="191">
        <f t="shared" si="19"/>
        <v>3116.93</v>
      </c>
    </row>
    <row r="73" spans="1:13" ht="15" customHeight="1" x14ac:dyDescent="0.2">
      <c r="A73" s="135">
        <v>1</v>
      </c>
      <c r="B73" s="192">
        <f>ROUND(B56*1.023,2)</f>
        <v>2201.77</v>
      </c>
      <c r="C73" s="192">
        <f t="shared" ref="C73:K73" si="20">ROUND(C56*1.023,2)</f>
        <v>2242.2800000000002</v>
      </c>
      <c r="D73" s="192">
        <f t="shared" si="20"/>
        <v>2298.13</v>
      </c>
      <c r="E73" s="192">
        <f t="shared" si="20"/>
        <v>2370.56</v>
      </c>
      <c r="F73" s="192">
        <f t="shared" si="20"/>
        <v>2458.96</v>
      </c>
      <c r="G73" s="192">
        <f t="shared" si="20"/>
        <v>2562.65</v>
      </c>
      <c r="H73" s="192">
        <f t="shared" si="20"/>
        <v>2682.24</v>
      </c>
      <c r="I73" s="192">
        <f t="shared" si="20"/>
        <v>2825.14</v>
      </c>
      <c r="J73" s="192">
        <f t="shared" si="20"/>
        <v>3003.92</v>
      </c>
      <c r="K73" s="192">
        <f t="shared" si="20"/>
        <v>3210.64</v>
      </c>
    </row>
    <row r="74" spans="1:13" ht="15" customHeight="1" x14ac:dyDescent="0.2">
      <c r="A74" s="125">
        <v>2</v>
      </c>
      <c r="B74" s="191"/>
      <c r="C74" s="191">
        <f t="shared" ref="C74:K74" si="21">ROUND(C57*1.023,2)</f>
        <v>2276.87</v>
      </c>
      <c r="D74" s="191">
        <f t="shared" si="21"/>
        <v>2340.66</v>
      </c>
      <c r="E74" s="191">
        <f t="shared" si="21"/>
        <v>2418.39</v>
      </c>
      <c r="F74" s="191">
        <f t="shared" si="21"/>
        <v>2513.48</v>
      </c>
      <c r="G74" s="191">
        <f t="shared" si="21"/>
        <v>2623.77</v>
      </c>
      <c r="H74" s="191">
        <f t="shared" si="21"/>
        <v>2750.72</v>
      </c>
      <c r="I74" s="191">
        <f t="shared" si="21"/>
        <v>2901.58</v>
      </c>
      <c r="J74" s="191">
        <f t="shared" si="21"/>
        <v>3088.31</v>
      </c>
      <c r="K74" s="191">
        <f t="shared" si="21"/>
        <v>3303.67</v>
      </c>
    </row>
    <row r="75" spans="1:13" ht="15" customHeight="1" x14ac:dyDescent="0.2">
      <c r="A75" s="135">
        <v>3</v>
      </c>
      <c r="B75" s="192"/>
      <c r="C75" s="192"/>
      <c r="D75" s="192">
        <f t="shared" ref="D75:K75" si="22">ROUND(D58*1.023,2)</f>
        <v>2383.1999999999998</v>
      </c>
      <c r="E75" s="192">
        <f t="shared" si="22"/>
        <v>2466.2600000000002</v>
      </c>
      <c r="F75" s="192">
        <f t="shared" si="22"/>
        <v>2567.9699999999998</v>
      </c>
      <c r="G75" s="192">
        <f t="shared" si="22"/>
        <v>2684.97</v>
      </c>
      <c r="H75" s="192">
        <f t="shared" si="22"/>
        <v>2819.85</v>
      </c>
      <c r="I75" s="192">
        <f t="shared" si="22"/>
        <v>2977.99</v>
      </c>
      <c r="J75" s="192">
        <f t="shared" si="22"/>
        <v>3172.76</v>
      </c>
      <c r="K75" s="192">
        <f t="shared" si="22"/>
        <v>3397.38</v>
      </c>
    </row>
    <row r="76" spans="1:13" ht="15" customHeight="1" x14ac:dyDescent="0.2">
      <c r="A76" s="125">
        <v>4</v>
      </c>
      <c r="B76" s="191"/>
      <c r="C76" s="191"/>
      <c r="D76" s="191"/>
      <c r="E76" s="191">
        <f t="shared" ref="E76:K76" si="23">ROUND(E59*1.023,2)</f>
        <v>2514.7600000000002</v>
      </c>
      <c r="F76" s="191">
        <f t="shared" si="23"/>
        <v>2622.43</v>
      </c>
      <c r="G76" s="191">
        <f t="shared" si="23"/>
        <v>2745.38</v>
      </c>
      <c r="H76" s="191">
        <f t="shared" si="23"/>
        <v>2888.27</v>
      </c>
      <c r="I76" s="191">
        <f t="shared" si="23"/>
        <v>3054.44</v>
      </c>
      <c r="J76" s="191">
        <f t="shared" si="23"/>
        <v>3257.13</v>
      </c>
      <c r="K76" s="191">
        <f t="shared" si="23"/>
        <v>3491.09</v>
      </c>
    </row>
    <row r="77" spans="1:13" ht="15" customHeight="1" x14ac:dyDescent="0.2">
      <c r="A77" s="135">
        <v>5</v>
      </c>
      <c r="B77" s="192"/>
      <c r="C77" s="192"/>
      <c r="D77" s="192"/>
      <c r="E77" s="192"/>
      <c r="F77" s="192">
        <f t="shared" ref="F77:K77" si="24">ROUND(F60*1.023,2)</f>
        <v>2676.91</v>
      </c>
      <c r="G77" s="192">
        <f t="shared" si="24"/>
        <v>2806.56</v>
      </c>
      <c r="H77" s="192">
        <f t="shared" si="24"/>
        <v>2957.42</v>
      </c>
      <c r="I77" s="192">
        <f t="shared" si="24"/>
        <v>3131.58</v>
      </c>
      <c r="J77" s="192">
        <f t="shared" si="24"/>
        <v>3341.58</v>
      </c>
      <c r="K77" s="192">
        <f t="shared" si="24"/>
        <v>3584.09</v>
      </c>
    </row>
    <row r="78" spans="1:13" ht="15" customHeight="1" x14ac:dyDescent="0.2">
      <c r="A78" s="125">
        <v>6</v>
      </c>
      <c r="B78" s="191"/>
      <c r="C78" s="191"/>
      <c r="D78" s="191"/>
      <c r="E78" s="191"/>
      <c r="F78" s="191"/>
      <c r="G78" s="191">
        <f t="shared" ref="G78:K78" si="25">ROUND(G61*1.023,2)</f>
        <v>2867.69</v>
      </c>
      <c r="H78" s="191">
        <f t="shared" si="25"/>
        <v>3025.85</v>
      </c>
      <c r="I78" s="191">
        <f t="shared" si="25"/>
        <v>3207.97</v>
      </c>
      <c r="J78" s="191">
        <f t="shared" si="25"/>
        <v>3425.98</v>
      </c>
      <c r="K78" s="191">
        <f t="shared" si="25"/>
        <v>3677.87</v>
      </c>
    </row>
    <row r="79" spans="1:13" ht="15" customHeight="1" x14ac:dyDescent="0.2">
      <c r="A79" s="135">
        <v>7</v>
      </c>
      <c r="B79" s="192"/>
      <c r="C79" s="192"/>
      <c r="D79" s="192"/>
      <c r="E79" s="192"/>
      <c r="F79" s="192"/>
      <c r="G79" s="192"/>
      <c r="H79" s="192">
        <f t="shared" ref="H79:K79" si="26">ROUND(H62*1.023,2)</f>
        <v>3095</v>
      </c>
      <c r="I79" s="192">
        <f t="shared" si="26"/>
        <v>3284.39</v>
      </c>
      <c r="J79" s="192">
        <f t="shared" si="26"/>
        <v>3510.37</v>
      </c>
      <c r="K79" s="192">
        <f t="shared" si="26"/>
        <v>3770.88</v>
      </c>
    </row>
    <row r="80" spans="1:13" ht="15" customHeight="1" x14ac:dyDescent="0.2">
      <c r="A80" s="125">
        <v>8</v>
      </c>
      <c r="B80" s="191"/>
      <c r="C80" s="191"/>
      <c r="D80" s="191"/>
      <c r="E80" s="191"/>
      <c r="F80" s="191"/>
      <c r="G80" s="191"/>
      <c r="H80" s="191"/>
      <c r="I80" s="191">
        <f t="shared" ref="I80:K80" si="27">ROUND(I63*1.023,2)</f>
        <v>3360.81</v>
      </c>
      <c r="J80" s="191">
        <f t="shared" si="27"/>
        <v>3594.78</v>
      </c>
      <c r="K80" s="191">
        <f t="shared" si="27"/>
        <v>3864.62</v>
      </c>
    </row>
    <row r="81" spans="1:13" ht="15" customHeight="1" x14ac:dyDescent="0.2">
      <c r="A81" s="135">
        <v>9</v>
      </c>
      <c r="B81" s="192"/>
      <c r="C81" s="192"/>
      <c r="D81" s="192"/>
      <c r="E81" s="192"/>
      <c r="F81" s="192"/>
      <c r="G81" s="192"/>
      <c r="H81" s="192"/>
      <c r="I81" s="192"/>
      <c r="J81" s="192">
        <f t="shared" ref="J81:K81" si="28">ROUND(J64*1.023,2)</f>
        <v>3679.19</v>
      </c>
      <c r="K81" s="192">
        <f t="shared" si="28"/>
        <v>3958.31</v>
      </c>
    </row>
    <row r="82" spans="1:13" ht="15" customHeight="1" x14ac:dyDescent="0.2">
      <c r="A82" s="125">
        <v>10</v>
      </c>
      <c r="B82" s="191"/>
      <c r="C82" s="191"/>
      <c r="D82" s="191"/>
      <c r="E82" s="191"/>
      <c r="F82" s="191"/>
      <c r="G82" s="191"/>
      <c r="H82" s="191"/>
      <c r="I82" s="191"/>
      <c r="J82" s="191"/>
      <c r="K82" s="190">
        <f>ROUND(K65*1.023,2)</f>
        <v>4051.38</v>
      </c>
    </row>
    <row r="83" spans="1:13" ht="15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</row>
    <row r="85" spans="1:13" ht="15" customHeight="1" x14ac:dyDescent="0.2">
      <c r="A85" s="75"/>
    </row>
    <row r="86" spans="1:13" ht="15" customHeight="1" x14ac:dyDescent="0.2">
      <c r="A86" s="129" t="s">
        <v>97</v>
      </c>
      <c r="B86" s="18"/>
      <c r="C86" s="18"/>
      <c r="D86" s="19"/>
      <c r="E86" s="20"/>
      <c r="F86" s="21"/>
      <c r="G86" s="21"/>
      <c r="H86" s="21"/>
      <c r="I86" s="21"/>
      <c r="J86" s="21"/>
      <c r="M86" s="98" t="s">
        <v>98</v>
      </c>
    </row>
    <row r="87" spans="1:13" ht="15" customHeight="1" x14ac:dyDescent="0.2">
      <c r="A87" s="126" t="s">
        <v>19</v>
      </c>
      <c r="B87" s="127" t="s">
        <v>3</v>
      </c>
      <c r="C87" s="127" t="s">
        <v>4</v>
      </c>
      <c r="D87" s="127" t="s">
        <v>5</v>
      </c>
      <c r="E87" s="127" t="s">
        <v>6</v>
      </c>
      <c r="F87" s="127" t="s">
        <v>7</v>
      </c>
      <c r="G87" s="127" t="s">
        <v>8</v>
      </c>
      <c r="H87" s="127" t="s">
        <v>9</v>
      </c>
      <c r="I87" s="127" t="s">
        <v>10</v>
      </c>
      <c r="J87" s="127" t="s">
        <v>11</v>
      </c>
      <c r="K87" s="127" t="s">
        <v>12</v>
      </c>
    </row>
    <row r="88" spans="1:13" ht="15" customHeight="1" x14ac:dyDescent="0.2">
      <c r="A88" s="126" t="s">
        <v>20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</row>
    <row r="89" spans="1:13" ht="15" customHeight="1" x14ac:dyDescent="0.2">
      <c r="A89" s="125">
        <v>0</v>
      </c>
      <c r="B89" s="190">
        <f t="shared" ref="B89:K89" si="29">ROUND(B72*1.03,2)</f>
        <v>2239.75</v>
      </c>
      <c r="C89" s="191">
        <f t="shared" si="29"/>
        <v>2273.2800000000002</v>
      </c>
      <c r="D89" s="191">
        <f t="shared" si="29"/>
        <v>2322.5700000000002</v>
      </c>
      <c r="E89" s="191">
        <f t="shared" si="29"/>
        <v>2392.36</v>
      </c>
      <c r="F89" s="191">
        <f t="shared" si="29"/>
        <v>2476.59</v>
      </c>
      <c r="G89" s="191">
        <f t="shared" si="29"/>
        <v>2576.5700000000002</v>
      </c>
      <c r="H89" s="191">
        <f t="shared" si="29"/>
        <v>2691.55</v>
      </c>
      <c r="I89" s="191">
        <f t="shared" si="29"/>
        <v>2830.51</v>
      </c>
      <c r="J89" s="191">
        <f t="shared" si="29"/>
        <v>3007.09</v>
      </c>
      <c r="K89" s="191">
        <f t="shared" si="29"/>
        <v>3210.44</v>
      </c>
    </row>
    <row r="90" spans="1:13" ht="15" customHeight="1" x14ac:dyDescent="0.2">
      <c r="A90" s="135">
        <v>1</v>
      </c>
      <c r="B90" s="192">
        <f t="shared" ref="B90:K90" si="30">ROUND(B73*1.03,2)</f>
        <v>2267.8200000000002</v>
      </c>
      <c r="C90" s="192">
        <f t="shared" si="30"/>
        <v>2309.5500000000002</v>
      </c>
      <c r="D90" s="192">
        <f t="shared" si="30"/>
        <v>2367.0700000000002</v>
      </c>
      <c r="E90" s="192">
        <f t="shared" si="30"/>
        <v>2441.6799999999998</v>
      </c>
      <c r="F90" s="192">
        <f t="shared" si="30"/>
        <v>2532.73</v>
      </c>
      <c r="G90" s="192">
        <f t="shared" si="30"/>
        <v>2639.53</v>
      </c>
      <c r="H90" s="192">
        <f t="shared" si="30"/>
        <v>2762.71</v>
      </c>
      <c r="I90" s="192">
        <f t="shared" si="30"/>
        <v>2909.89</v>
      </c>
      <c r="J90" s="192">
        <f t="shared" si="30"/>
        <v>3094.04</v>
      </c>
      <c r="K90" s="192">
        <f t="shared" si="30"/>
        <v>3306.96</v>
      </c>
    </row>
    <row r="91" spans="1:13" ht="15" customHeight="1" x14ac:dyDescent="0.2">
      <c r="A91" s="125">
        <v>2</v>
      </c>
      <c r="B91" s="191"/>
      <c r="C91" s="191">
        <f t="shared" ref="C91:K91" si="31">ROUND(C74*1.03,2)</f>
        <v>2345.1799999999998</v>
      </c>
      <c r="D91" s="191">
        <f t="shared" si="31"/>
        <v>2410.88</v>
      </c>
      <c r="E91" s="191">
        <f t="shared" si="31"/>
        <v>2490.94</v>
      </c>
      <c r="F91" s="191">
        <f t="shared" si="31"/>
        <v>2588.88</v>
      </c>
      <c r="G91" s="191">
        <f t="shared" si="31"/>
        <v>2702.48</v>
      </c>
      <c r="H91" s="191">
        <f t="shared" si="31"/>
        <v>2833.24</v>
      </c>
      <c r="I91" s="191">
        <f t="shared" si="31"/>
        <v>2988.63</v>
      </c>
      <c r="J91" s="191">
        <f t="shared" si="31"/>
        <v>3180.96</v>
      </c>
      <c r="K91" s="191">
        <f t="shared" si="31"/>
        <v>3402.78</v>
      </c>
    </row>
    <row r="92" spans="1:13" ht="15" customHeight="1" x14ac:dyDescent="0.2">
      <c r="A92" s="135">
        <v>3</v>
      </c>
      <c r="B92" s="192"/>
      <c r="C92" s="192"/>
      <c r="D92" s="192">
        <f t="shared" ref="D92:K92" si="32">ROUND(D75*1.03,2)</f>
        <v>2454.6999999999998</v>
      </c>
      <c r="E92" s="192">
        <f t="shared" si="32"/>
        <v>2540.25</v>
      </c>
      <c r="F92" s="192">
        <f t="shared" si="32"/>
        <v>2645.01</v>
      </c>
      <c r="G92" s="192">
        <f t="shared" si="32"/>
        <v>2765.52</v>
      </c>
      <c r="H92" s="192">
        <f t="shared" si="32"/>
        <v>2904.45</v>
      </c>
      <c r="I92" s="192">
        <f t="shared" si="32"/>
        <v>3067.33</v>
      </c>
      <c r="J92" s="192">
        <f t="shared" si="32"/>
        <v>3267.94</v>
      </c>
      <c r="K92" s="192">
        <f t="shared" si="32"/>
        <v>3499.3</v>
      </c>
    </row>
    <row r="93" spans="1:13" ht="15" customHeight="1" x14ac:dyDescent="0.2">
      <c r="A93" s="125">
        <v>4</v>
      </c>
      <c r="B93" s="191"/>
      <c r="C93" s="191"/>
      <c r="D93" s="191"/>
      <c r="E93" s="191">
        <f t="shared" ref="E93:K93" si="33">ROUND(E76*1.03,2)</f>
        <v>2590.1999999999998</v>
      </c>
      <c r="F93" s="191">
        <f t="shared" si="33"/>
        <v>2701.1</v>
      </c>
      <c r="G93" s="191">
        <f t="shared" si="33"/>
        <v>2827.74</v>
      </c>
      <c r="H93" s="191">
        <f t="shared" si="33"/>
        <v>2974.92</v>
      </c>
      <c r="I93" s="191">
        <f t="shared" si="33"/>
        <v>3146.07</v>
      </c>
      <c r="J93" s="191">
        <f t="shared" si="33"/>
        <v>3354.84</v>
      </c>
      <c r="K93" s="191">
        <f t="shared" si="33"/>
        <v>3595.82</v>
      </c>
    </row>
    <row r="94" spans="1:13" ht="15" customHeight="1" x14ac:dyDescent="0.2">
      <c r="A94" s="135">
        <v>5</v>
      </c>
      <c r="B94" s="192"/>
      <c r="C94" s="192"/>
      <c r="D94" s="192"/>
      <c r="E94" s="192"/>
      <c r="F94" s="192">
        <f t="shared" ref="F94:K94" si="34">ROUND(F77*1.03,2)</f>
        <v>2757.22</v>
      </c>
      <c r="G94" s="192">
        <f t="shared" si="34"/>
        <v>2890.76</v>
      </c>
      <c r="H94" s="192">
        <f t="shared" si="34"/>
        <v>3046.14</v>
      </c>
      <c r="I94" s="192">
        <f t="shared" si="34"/>
        <v>3225.53</v>
      </c>
      <c r="J94" s="192">
        <f t="shared" si="34"/>
        <v>3441.83</v>
      </c>
      <c r="K94" s="192">
        <f t="shared" si="34"/>
        <v>3691.61</v>
      </c>
    </row>
    <row r="95" spans="1:13" ht="15" customHeight="1" x14ac:dyDescent="0.2">
      <c r="A95" s="125">
        <v>6</v>
      </c>
      <c r="B95" s="191"/>
      <c r="C95" s="191"/>
      <c r="D95" s="191"/>
      <c r="E95" s="191"/>
      <c r="F95" s="191"/>
      <c r="G95" s="191">
        <f>ROUND(G78*1.03,2)</f>
        <v>2953.72</v>
      </c>
      <c r="H95" s="191">
        <f>ROUND(H78*1.03,2)</f>
        <v>3116.63</v>
      </c>
      <c r="I95" s="191">
        <f>ROUND(I78*1.03,2)</f>
        <v>3304.21</v>
      </c>
      <c r="J95" s="191">
        <f>ROUND(J78*1.03,2)</f>
        <v>3528.76</v>
      </c>
      <c r="K95" s="191">
        <f>ROUND(K78*1.03,2)</f>
        <v>3788.21</v>
      </c>
    </row>
    <row r="96" spans="1:13" ht="15" customHeight="1" x14ac:dyDescent="0.2">
      <c r="A96" s="135">
        <v>7</v>
      </c>
      <c r="B96" s="192"/>
      <c r="C96" s="192"/>
      <c r="D96" s="192"/>
      <c r="E96" s="192"/>
      <c r="F96" s="192"/>
      <c r="G96" s="192"/>
      <c r="H96" s="192">
        <f>ROUND(H79*1.03,2)</f>
        <v>3187.85</v>
      </c>
      <c r="I96" s="192">
        <f>ROUND(I79*1.03,2)</f>
        <v>3382.92</v>
      </c>
      <c r="J96" s="192">
        <f>ROUND(J79*1.03,2)</f>
        <v>3615.68</v>
      </c>
      <c r="K96" s="192">
        <f>ROUND(K79*1.03,2)</f>
        <v>3884.01</v>
      </c>
    </row>
    <row r="97" spans="1:11" ht="15" customHeight="1" x14ac:dyDescent="0.2">
      <c r="A97" s="125">
        <v>8</v>
      </c>
      <c r="B97" s="191"/>
      <c r="C97" s="191"/>
      <c r="D97" s="191"/>
      <c r="E97" s="191"/>
      <c r="F97" s="191"/>
      <c r="G97" s="191"/>
      <c r="H97" s="191"/>
      <c r="I97" s="191">
        <f>ROUND(I80*1.03,2)</f>
        <v>3461.63</v>
      </c>
      <c r="J97" s="191">
        <f>ROUND(J80*1.03,2)</f>
        <v>3702.62</v>
      </c>
      <c r="K97" s="191">
        <f>ROUND(K80*1.03,2)</f>
        <v>3980.56</v>
      </c>
    </row>
    <row r="98" spans="1:11" ht="15" customHeight="1" x14ac:dyDescent="0.2">
      <c r="A98" s="135">
        <v>9</v>
      </c>
      <c r="B98" s="192"/>
      <c r="C98" s="192"/>
      <c r="D98" s="192"/>
      <c r="E98" s="192"/>
      <c r="F98" s="192"/>
      <c r="G98" s="192"/>
      <c r="H98" s="192"/>
      <c r="I98" s="192"/>
      <c r="J98" s="192">
        <f>ROUND(J81*1.03,2)</f>
        <v>3789.57</v>
      </c>
      <c r="K98" s="192">
        <f>ROUND(K81*1.03,2)</f>
        <v>4077.06</v>
      </c>
    </row>
    <row r="99" spans="1:11" ht="15" customHeight="1" x14ac:dyDescent="0.2">
      <c r="A99" s="125">
        <v>10</v>
      </c>
      <c r="B99" s="191"/>
      <c r="C99" s="191"/>
      <c r="D99" s="191"/>
      <c r="E99" s="191"/>
      <c r="F99" s="191"/>
      <c r="G99" s="191"/>
      <c r="H99" s="191"/>
      <c r="I99" s="191"/>
      <c r="J99" s="191"/>
      <c r="K99" s="190">
        <f>ROUND(K82*1.03,2)</f>
        <v>4172.92</v>
      </c>
    </row>
    <row r="100" spans="1:11" ht="15" customHeight="1" x14ac:dyDescent="0.2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</row>
  </sheetData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Header>&amp;A</oddHeader>
    <oddFooter>&amp;F</oddFooter>
  </headerFooter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9"/>
  <sheetViews>
    <sheetView topLeftCell="A41" zoomScale="106" zoomScaleNormal="106" workbookViewId="0">
      <selection activeCell="B48" sqref="B48"/>
    </sheetView>
  </sheetViews>
  <sheetFormatPr defaultColWidth="9.140625" defaultRowHeight="15" customHeight="1" x14ac:dyDescent="0.2"/>
  <cols>
    <col min="1" max="1" width="20.85546875" style="108" bestFit="1" customWidth="1"/>
    <col min="2" max="2" width="8.5703125" style="108" customWidth="1"/>
    <col min="3" max="3" width="9.7109375" style="108" customWidth="1"/>
    <col min="4" max="4" width="8.5703125" style="108" customWidth="1"/>
    <col min="5" max="5" width="9.7109375" style="108" customWidth="1"/>
    <col min="6" max="6" width="8.5703125" style="108" customWidth="1"/>
    <col min="7" max="7" width="9.7109375" style="108" customWidth="1"/>
    <col min="8" max="8" width="2.5703125" style="108" customWidth="1"/>
    <col min="9" max="9" width="11.5703125" style="108" bestFit="1" customWidth="1"/>
    <col min="10" max="10" width="6.7109375" style="124" bestFit="1" customWidth="1"/>
    <col min="11" max="11" width="34.85546875" style="108" bestFit="1" customWidth="1"/>
    <col min="12" max="16384" width="9.140625" style="108"/>
  </cols>
  <sheetData>
    <row r="1" spans="1:10" ht="15" customHeight="1" x14ac:dyDescent="0.2">
      <c r="A1" s="105" t="s">
        <v>67</v>
      </c>
      <c r="B1" s="106"/>
      <c r="C1" s="106"/>
      <c r="D1" s="107"/>
      <c r="E1" s="107"/>
      <c r="F1" s="107"/>
      <c r="G1" s="107"/>
      <c r="H1" s="107"/>
    </row>
    <row r="3" spans="1:10" ht="15" customHeight="1" x14ac:dyDescent="0.2">
      <c r="A3" s="109" t="s">
        <v>63</v>
      </c>
      <c r="B3" s="110" t="s">
        <v>13</v>
      </c>
      <c r="C3" s="110"/>
      <c r="D3" s="110" t="s">
        <v>14</v>
      </c>
      <c r="E3" s="110"/>
      <c r="F3" s="110" t="s">
        <v>15</v>
      </c>
      <c r="G3" s="111"/>
      <c r="H3" s="107"/>
    </row>
    <row r="4" spans="1:10" ht="15" customHeight="1" x14ac:dyDescent="0.2">
      <c r="A4" s="112"/>
      <c r="B4" s="113"/>
      <c r="C4" s="113"/>
      <c r="D4" s="113"/>
      <c r="E4" s="113"/>
      <c r="F4" s="113"/>
      <c r="G4" s="114"/>
      <c r="H4" s="107"/>
    </row>
    <row r="5" spans="1:10" ht="15" customHeight="1" x14ac:dyDescent="0.2">
      <c r="A5" s="115" t="s">
        <v>61</v>
      </c>
      <c r="B5" s="116">
        <v>15.72</v>
      </c>
      <c r="C5" s="116" t="s">
        <v>21</v>
      </c>
      <c r="D5" s="116">
        <v>31.46</v>
      </c>
      <c r="E5" s="116" t="s">
        <v>21</v>
      </c>
      <c r="F5" s="116">
        <v>62.93</v>
      </c>
      <c r="G5" s="116" t="s">
        <v>21</v>
      </c>
      <c r="H5" s="116"/>
    </row>
    <row r="6" spans="1:10" ht="15" customHeight="1" x14ac:dyDescent="0.2">
      <c r="A6" s="115" t="s">
        <v>64</v>
      </c>
      <c r="B6" s="116">
        <v>20.98</v>
      </c>
      <c r="C6" s="116" t="s">
        <v>21</v>
      </c>
      <c r="D6" s="116">
        <v>41.96</v>
      </c>
      <c r="E6" s="116" t="s">
        <v>21</v>
      </c>
      <c r="F6" s="116">
        <v>83.91</v>
      </c>
      <c r="G6" s="116" t="s">
        <v>21</v>
      </c>
      <c r="H6" s="116"/>
    </row>
    <row r="7" spans="1:10" ht="15" customHeight="1" x14ac:dyDescent="0.2">
      <c r="A7" s="115" t="s">
        <v>62</v>
      </c>
      <c r="B7" s="116">
        <v>26.25</v>
      </c>
      <c r="C7" s="116" t="s">
        <v>21</v>
      </c>
      <c r="D7" s="116">
        <v>52.42</v>
      </c>
      <c r="E7" s="116" t="s">
        <v>21</v>
      </c>
      <c r="F7" s="116">
        <v>104.87</v>
      </c>
      <c r="G7" s="116" t="s">
        <v>21</v>
      </c>
      <c r="H7" s="116"/>
    </row>
    <row r="8" spans="1:10" ht="15" customHeight="1" x14ac:dyDescent="0.2">
      <c r="A8" s="115" t="s">
        <v>2</v>
      </c>
      <c r="B8" s="116">
        <v>28.82</v>
      </c>
      <c r="C8" s="116" t="s">
        <v>21</v>
      </c>
      <c r="D8" s="116">
        <v>57.69</v>
      </c>
      <c r="E8" s="116" t="s">
        <v>21</v>
      </c>
      <c r="F8" s="116">
        <v>115.34</v>
      </c>
      <c r="G8" s="116" t="s">
        <v>21</v>
      </c>
      <c r="H8" s="116"/>
    </row>
    <row r="9" spans="1:10" ht="15" customHeight="1" x14ac:dyDescent="0.2">
      <c r="A9" s="115" t="s">
        <v>65</v>
      </c>
      <c r="B9" s="116">
        <v>31.46</v>
      </c>
      <c r="C9" s="116" t="s">
        <v>21</v>
      </c>
      <c r="D9" s="116">
        <v>62.93</v>
      </c>
      <c r="E9" s="116" t="s">
        <v>21</v>
      </c>
      <c r="F9" s="116">
        <v>125.85</v>
      </c>
      <c r="G9" s="116" t="s">
        <v>21</v>
      </c>
      <c r="H9" s="116"/>
    </row>
    <row r="11" spans="1:10" ht="15" customHeight="1" x14ac:dyDescent="0.2">
      <c r="A11" s="75" t="s">
        <v>50</v>
      </c>
    </row>
    <row r="12" spans="1:10" ht="15" customHeight="1" x14ac:dyDescent="0.2">
      <c r="A12" s="117" t="s">
        <v>82</v>
      </c>
    </row>
    <row r="13" spans="1:10" ht="15" customHeight="1" x14ac:dyDescent="0.2">
      <c r="A13" s="159" t="s">
        <v>66</v>
      </c>
      <c r="B13" s="160"/>
      <c r="C13" s="160"/>
      <c r="D13" s="160"/>
      <c r="E13" s="160"/>
      <c r="F13" s="160"/>
      <c r="G13" s="161"/>
      <c r="H13" s="119"/>
    </row>
    <row r="14" spans="1:10" ht="15" customHeight="1" x14ac:dyDescent="0.2">
      <c r="A14" s="159"/>
      <c r="B14" s="160" t="s">
        <v>13</v>
      </c>
      <c r="C14" s="160"/>
      <c r="D14" s="160" t="s">
        <v>14</v>
      </c>
      <c r="E14" s="160"/>
      <c r="F14" s="160" t="s">
        <v>15</v>
      </c>
      <c r="G14" s="161"/>
      <c r="H14" s="119"/>
    </row>
    <row r="15" spans="1:10" ht="15" customHeight="1" x14ac:dyDescent="0.2">
      <c r="A15" s="121" t="s">
        <v>61</v>
      </c>
      <c r="B15" s="122">
        <f>ROUND(B5*(100%+$J15),2)</f>
        <v>16.27</v>
      </c>
      <c r="C15" s="122" t="s">
        <v>21</v>
      </c>
      <c r="D15" s="122">
        <f>ROUND(D5*(100%+$J15),2)</f>
        <v>32.56</v>
      </c>
      <c r="E15" s="122" t="s">
        <v>21</v>
      </c>
      <c r="F15" s="122">
        <f>ROUND(F5*(100%+$J15),2)</f>
        <v>65.13</v>
      </c>
      <c r="G15" s="122" t="s">
        <v>21</v>
      </c>
      <c r="H15" s="122"/>
      <c r="I15" s="120" t="s">
        <v>70</v>
      </c>
      <c r="J15" s="124">
        <v>3.5000000000000003E-2</v>
      </c>
    </row>
    <row r="16" spans="1:10" ht="15" customHeight="1" x14ac:dyDescent="0.2">
      <c r="A16" s="154" t="s">
        <v>64</v>
      </c>
      <c r="B16" s="155">
        <f>ROUND(B6*(100%+$J16),2)</f>
        <v>21.71</v>
      </c>
      <c r="C16" s="155" t="s">
        <v>21</v>
      </c>
      <c r="D16" s="155">
        <f>ROUND(D6*(100%+$J16),2)</f>
        <v>43.43</v>
      </c>
      <c r="E16" s="155" t="s">
        <v>21</v>
      </c>
      <c r="F16" s="155">
        <f>ROUND(F6*(100%+$J16),2)</f>
        <v>86.85</v>
      </c>
      <c r="G16" s="155" t="s">
        <v>21</v>
      </c>
      <c r="H16" s="122"/>
      <c r="I16" s="120" t="s">
        <v>70</v>
      </c>
      <c r="J16" s="124">
        <v>3.5000000000000003E-2</v>
      </c>
    </row>
    <row r="17" spans="1:11" ht="15" customHeight="1" x14ac:dyDescent="0.2">
      <c r="A17" s="121" t="s">
        <v>62</v>
      </c>
      <c r="B17" s="122">
        <f>ROUND(B7*(100%+$J17),2)</f>
        <v>27.17</v>
      </c>
      <c r="C17" s="122" t="s">
        <v>21</v>
      </c>
      <c r="D17" s="122">
        <f>ROUND(D7*(100%+$J17),2)</f>
        <v>54.25</v>
      </c>
      <c r="E17" s="122" t="s">
        <v>21</v>
      </c>
      <c r="F17" s="122">
        <f>ROUND(F7*(100%+$J17),2)</f>
        <v>108.54</v>
      </c>
      <c r="G17" s="122" t="s">
        <v>21</v>
      </c>
      <c r="H17" s="122"/>
      <c r="I17" s="120" t="s">
        <v>70</v>
      </c>
      <c r="J17" s="124">
        <v>3.5000000000000003E-2</v>
      </c>
    </row>
    <row r="18" spans="1:11" ht="15" customHeight="1" x14ac:dyDescent="0.2">
      <c r="A18" s="154" t="s">
        <v>2</v>
      </c>
      <c r="B18" s="155">
        <f>ROUND(B8*(100%+$J18),2)</f>
        <v>29.83</v>
      </c>
      <c r="C18" s="155" t="s">
        <v>21</v>
      </c>
      <c r="D18" s="155">
        <f>ROUND(D8*(100%+$J18),2)</f>
        <v>59.71</v>
      </c>
      <c r="E18" s="155" t="s">
        <v>21</v>
      </c>
      <c r="F18" s="155">
        <f>ROUND(F8*(100%+$J18),2)</f>
        <v>119.38</v>
      </c>
      <c r="G18" s="155" t="s">
        <v>21</v>
      </c>
      <c r="H18" s="122"/>
      <c r="I18" s="120" t="s">
        <v>70</v>
      </c>
      <c r="J18" s="124">
        <v>3.5000000000000003E-2</v>
      </c>
    </row>
    <row r="19" spans="1:11" ht="15" customHeight="1" x14ac:dyDescent="0.2">
      <c r="A19" s="121" t="s">
        <v>65</v>
      </c>
      <c r="B19" s="122">
        <f>ROUND(B9*(100%+$J19),2)</f>
        <v>32.56</v>
      </c>
      <c r="C19" s="122" t="s">
        <v>21</v>
      </c>
      <c r="D19" s="122">
        <f>ROUND(D9*(100%+$J19),2)</f>
        <v>65.13</v>
      </c>
      <c r="E19" s="122" t="s">
        <v>21</v>
      </c>
      <c r="F19" s="122">
        <f>ROUND(F9*(100%+$J19),2)</f>
        <v>130.25</v>
      </c>
      <c r="G19" s="122" t="s">
        <v>21</v>
      </c>
      <c r="H19" s="122"/>
      <c r="I19" s="120" t="s">
        <v>70</v>
      </c>
      <c r="J19" s="124">
        <v>3.5000000000000003E-2</v>
      </c>
    </row>
    <row r="22" spans="1:11" ht="15" customHeight="1" x14ac:dyDescent="0.2">
      <c r="A22" s="117" t="s">
        <v>83</v>
      </c>
      <c r="B22" s="118"/>
      <c r="C22" s="118"/>
      <c r="D22" s="119"/>
      <c r="E22" s="119"/>
      <c r="F22" s="119"/>
      <c r="G22" s="123"/>
      <c r="H22" s="123"/>
    </row>
    <row r="23" spans="1:11" ht="15" customHeight="1" x14ac:dyDescent="0.2">
      <c r="A23" s="159" t="s">
        <v>66</v>
      </c>
      <c r="B23" s="160"/>
      <c r="C23" s="160"/>
      <c r="D23" s="160"/>
      <c r="E23" s="160"/>
      <c r="F23" s="160"/>
      <c r="G23" s="161"/>
      <c r="H23" s="119"/>
    </row>
    <row r="24" spans="1:11" ht="15" customHeight="1" x14ac:dyDescent="0.2">
      <c r="A24" s="159"/>
      <c r="B24" s="160" t="s">
        <v>13</v>
      </c>
      <c r="C24" s="160"/>
      <c r="D24" s="160" t="s">
        <v>14</v>
      </c>
      <c r="E24" s="160"/>
      <c r="F24" s="160" t="s">
        <v>15</v>
      </c>
      <c r="G24" s="161"/>
      <c r="H24" s="119"/>
    </row>
    <row r="25" spans="1:11" ht="15" customHeight="1" x14ac:dyDescent="0.2">
      <c r="A25" s="121" t="s">
        <v>61</v>
      </c>
      <c r="B25" s="122">
        <f>ROUND(B15*(100%+$J25),2)</f>
        <v>16.52</v>
      </c>
      <c r="C25" s="122" t="s">
        <v>21</v>
      </c>
      <c r="D25" s="122">
        <f>ROUND(D15*(100%+$J25),2)</f>
        <v>33.06</v>
      </c>
      <c r="E25" s="122" t="s">
        <v>21</v>
      </c>
      <c r="F25" s="122">
        <f>ROUND(F15*(100%+$J25),2)</f>
        <v>66.14</v>
      </c>
      <c r="G25" s="122" t="s">
        <v>21</v>
      </c>
      <c r="H25" s="122"/>
      <c r="I25" s="120" t="s">
        <v>70</v>
      </c>
      <c r="J25" s="124">
        <v>1.55E-2</v>
      </c>
    </row>
    <row r="26" spans="1:11" ht="15" customHeight="1" x14ac:dyDescent="0.2">
      <c r="A26" s="154" t="s">
        <v>64</v>
      </c>
      <c r="B26" s="155">
        <f>ROUND(B16*(100%+$J26),2)</f>
        <v>22.05</v>
      </c>
      <c r="C26" s="155" t="s">
        <v>21</v>
      </c>
      <c r="D26" s="155">
        <f>ROUND(D16*(100%+$J26),2)</f>
        <v>44.1</v>
      </c>
      <c r="E26" s="155" t="s">
        <v>21</v>
      </c>
      <c r="F26" s="155">
        <f>ROUND(F16*(100%+$J26),2)</f>
        <v>88.2</v>
      </c>
      <c r="G26" s="155" t="s">
        <v>21</v>
      </c>
      <c r="H26" s="122"/>
      <c r="I26" s="120" t="s">
        <v>70</v>
      </c>
      <c r="J26" s="124">
        <v>1.55E-2</v>
      </c>
    </row>
    <row r="27" spans="1:11" ht="15" customHeight="1" x14ac:dyDescent="0.2">
      <c r="A27" s="121" t="s">
        <v>62</v>
      </c>
      <c r="B27" s="122">
        <f>ROUND(B17*(100%+$J27),2)</f>
        <v>27.59</v>
      </c>
      <c r="C27" s="122" t="s">
        <v>21</v>
      </c>
      <c r="D27" s="122">
        <f>ROUND(D17*(100%+$J27),2)</f>
        <v>55.09</v>
      </c>
      <c r="E27" s="122" t="s">
        <v>21</v>
      </c>
      <c r="F27" s="122">
        <f>ROUND(F17*(100%+$J27),2)</f>
        <v>110.22</v>
      </c>
      <c r="G27" s="122" t="s">
        <v>21</v>
      </c>
      <c r="H27" s="122"/>
      <c r="I27" s="120" t="s">
        <v>70</v>
      </c>
      <c r="J27" s="124">
        <v>1.55E-2</v>
      </c>
    </row>
    <row r="28" spans="1:11" ht="15" customHeight="1" x14ac:dyDescent="0.2">
      <c r="A28" s="154" t="s">
        <v>2</v>
      </c>
      <c r="B28" s="155">
        <f>ROUND(B18*(100%+$J28),2)</f>
        <v>30.29</v>
      </c>
      <c r="C28" s="155" t="s">
        <v>21</v>
      </c>
      <c r="D28" s="155">
        <f>ROUND(D18*(100%+$J28),2)</f>
        <v>60.64</v>
      </c>
      <c r="E28" s="155" t="s">
        <v>21</v>
      </c>
      <c r="F28" s="155">
        <f>ROUND(F18*(100%+$J28),2)</f>
        <v>121.23</v>
      </c>
      <c r="G28" s="155" t="s">
        <v>21</v>
      </c>
      <c r="H28" s="122"/>
      <c r="I28" s="120" t="s">
        <v>70</v>
      </c>
      <c r="J28" s="124">
        <v>1.55E-2</v>
      </c>
    </row>
    <row r="29" spans="1:11" ht="15" customHeight="1" x14ac:dyDescent="0.2">
      <c r="A29" s="121" t="s">
        <v>65</v>
      </c>
      <c r="B29" s="122">
        <f>ROUND(B19*(100%+$J29),2)</f>
        <v>33.1</v>
      </c>
      <c r="C29" s="122" t="s">
        <v>21</v>
      </c>
      <c r="D29" s="122">
        <f>ROUND(D19*(100%+$J29),2)</f>
        <v>66.22</v>
      </c>
      <c r="E29" s="122" t="s">
        <v>21</v>
      </c>
      <c r="F29" s="122">
        <f>ROUND(F19*(100%+$J29),2)</f>
        <v>132.43</v>
      </c>
      <c r="G29" s="122" t="s">
        <v>21</v>
      </c>
      <c r="H29" s="122"/>
      <c r="I29" s="120" t="s">
        <v>70</v>
      </c>
      <c r="J29" s="124">
        <v>1.67E-2</v>
      </c>
      <c r="K29" s="108" t="s">
        <v>71</v>
      </c>
    </row>
    <row r="32" spans="1:11" ht="15" customHeight="1" x14ac:dyDescent="0.2">
      <c r="A32" s="117" t="s">
        <v>84</v>
      </c>
      <c r="B32" s="118"/>
      <c r="C32" s="118"/>
      <c r="D32" s="119"/>
      <c r="E32" s="119"/>
      <c r="F32" s="119"/>
      <c r="G32" s="123"/>
      <c r="H32" s="123"/>
    </row>
    <row r="33" spans="1:11" ht="15" customHeight="1" x14ac:dyDescent="0.2">
      <c r="A33" s="159" t="s">
        <v>66</v>
      </c>
      <c r="B33" s="160"/>
      <c r="C33" s="160"/>
      <c r="D33" s="160"/>
      <c r="E33" s="160"/>
      <c r="F33" s="160"/>
      <c r="G33" s="161"/>
      <c r="H33" s="119"/>
    </row>
    <row r="34" spans="1:11" ht="15" customHeight="1" x14ac:dyDescent="0.2">
      <c r="A34" s="159"/>
      <c r="B34" s="160" t="s">
        <v>13</v>
      </c>
      <c r="C34" s="160"/>
      <c r="D34" s="160" t="s">
        <v>14</v>
      </c>
      <c r="E34" s="160"/>
      <c r="F34" s="160" t="s">
        <v>15</v>
      </c>
      <c r="G34" s="161"/>
      <c r="H34" s="119"/>
    </row>
    <row r="35" spans="1:11" ht="15" customHeight="1" x14ac:dyDescent="0.2">
      <c r="A35" s="121" t="s">
        <v>61</v>
      </c>
      <c r="B35" s="122">
        <f>ROUND(B25*(100%+$J35),2)</f>
        <v>17.03</v>
      </c>
      <c r="C35" s="122" t="s">
        <v>21</v>
      </c>
      <c r="D35" s="122">
        <f>ROUND(D25*(100%+$J35),2)</f>
        <v>34.08</v>
      </c>
      <c r="E35" s="122" t="s">
        <v>21</v>
      </c>
      <c r="F35" s="122">
        <f>ROUND(F25*(100%+$J35),2)</f>
        <v>68.180000000000007</v>
      </c>
      <c r="G35" s="122" t="s">
        <v>21</v>
      </c>
      <c r="H35" s="122"/>
      <c r="I35" s="120" t="s">
        <v>70</v>
      </c>
      <c r="J35" s="124">
        <v>3.09E-2</v>
      </c>
    </row>
    <row r="36" spans="1:11" ht="15" customHeight="1" x14ac:dyDescent="0.2">
      <c r="A36" s="154" t="s">
        <v>64</v>
      </c>
      <c r="B36" s="155">
        <f>ROUND(B26*(100%+$J36),2)</f>
        <v>22.73</v>
      </c>
      <c r="C36" s="155" t="s">
        <v>21</v>
      </c>
      <c r="D36" s="155">
        <f>ROUND(D26*(100%+$J36),2)</f>
        <v>45.46</v>
      </c>
      <c r="E36" s="155" t="s">
        <v>21</v>
      </c>
      <c r="F36" s="155">
        <f>ROUND(F26*(100%+$J36),2)</f>
        <v>90.93</v>
      </c>
      <c r="G36" s="155" t="s">
        <v>21</v>
      </c>
      <c r="H36" s="122"/>
      <c r="I36" s="120" t="s">
        <v>70</v>
      </c>
      <c r="J36" s="124">
        <v>3.09E-2</v>
      </c>
    </row>
    <row r="37" spans="1:11" ht="15" customHeight="1" x14ac:dyDescent="0.2">
      <c r="A37" s="121" t="s">
        <v>62</v>
      </c>
      <c r="B37" s="122">
        <f>ROUND(B27*(100%+$J37),2)</f>
        <v>28.44</v>
      </c>
      <c r="C37" s="122" t="s">
        <v>21</v>
      </c>
      <c r="D37" s="122">
        <f>ROUND(D27*(100%+$J37),2)</f>
        <v>56.79</v>
      </c>
      <c r="E37" s="122" t="s">
        <v>21</v>
      </c>
      <c r="F37" s="122">
        <f>ROUND(F27*(100%+$J37),2)</f>
        <v>113.63</v>
      </c>
      <c r="G37" s="122" t="s">
        <v>21</v>
      </c>
      <c r="H37" s="122"/>
      <c r="I37" s="120" t="s">
        <v>70</v>
      </c>
      <c r="J37" s="124">
        <v>3.09E-2</v>
      </c>
    </row>
    <row r="38" spans="1:11" ht="15" customHeight="1" x14ac:dyDescent="0.2">
      <c r="A38" s="154" t="s">
        <v>2</v>
      </c>
      <c r="B38" s="155">
        <f>ROUND(B28*(100%+$J38),2)</f>
        <v>31.23</v>
      </c>
      <c r="C38" s="155" t="s">
        <v>21</v>
      </c>
      <c r="D38" s="155">
        <f>ROUND(D28*(100%+$J38),2)</f>
        <v>62.51</v>
      </c>
      <c r="E38" s="155" t="s">
        <v>21</v>
      </c>
      <c r="F38" s="155">
        <f>ROUND(F28*(100%+$J38),2)</f>
        <v>124.98</v>
      </c>
      <c r="G38" s="155" t="s">
        <v>21</v>
      </c>
      <c r="H38" s="122"/>
      <c r="I38" s="120" t="s">
        <v>70</v>
      </c>
      <c r="J38" s="124">
        <v>3.09E-2</v>
      </c>
    </row>
    <row r="39" spans="1:11" ht="15" customHeight="1" x14ac:dyDescent="0.2">
      <c r="A39" s="121" t="s">
        <v>65</v>
      </c>
      <c r="B39" s="122">
        <f>ROUND(B29*(100%+$J39),2)</f>
        <v>34.21</v>
      </c>
      <c r="C39" s="122" t="s">
        <v>21</v>
      </c>
      <c r="D39" s="122">
        <f>ROUND(D29*(100%+$J39),2)</f>
        <v>68.44</v>
      </c>
      <c r="E39" s="122" t="s">
        <v>21</v>
      </c>
      <c r="F39" s="122">
        <f>ROUND(F29*(100%+$J39),2)</f>
        <v>136.87</v>
      </c>
      <c r="G39" s="122" t="s">
        <v>21</v>
      </c>
      <c r="H39" s="119"/>
      <c r="I39" s="120" t="s">
        <v>70</v>
      </c>
      <c r="J39" s="124">
        <v>3.3500000000000002E-2</v>
      </c>
      <c r="K39" s="108" t="s">
        <v>71</v>
      </c>
    </row>
    <row r="41" spans="1:11" ht="15" customHeight="1" x14ac:dyDescent="0.2">
      <c r="A41" s="75" t="s">
        <v>92</v>
      </c>
    </row>
    <row r="42" spans="1:11" ht="15" customHeight="1" x14ac:dyDescent="0.2">
      <c r="A42" s="117" t="s">
        <v>93</v>
      </c>
      <c r="B42" s="118"/>
      <c r="C42" s="118"/>
      <c r="D42" s="119"/>
      <c r="E42" s="119"/>
      <c r="F42" s="119"/>
      <c r="G42" s="123"/>
    </row>
    <row r="43" spans="1:11" ht="15" customHeight="1" x14ac:dyDescent="0.2">
      <c r="A43" s="159" t="s">
        <v>66</v>
      </c>
      <c r="B43" s="160"/>
      <c r="C43" s="160"/>
      <c r="D43" s="160"/>
      <c r="E43" s="160"/>
      <c r="F43" s="160"/>
      <c r="G43" s="161"/>
    </row>
    <row r="44" spans="1:11" ht="15" customHeight="1" x14ac:dyDescent="0.2">
      <c r="A44" s="159"/>
      <c r="B44" s="160" t="s">
        <v>13</v>
      </c>
      <c r="C44" s="160"/>
      <c r="D44" s="160" t="s">
        <v>14</v>
      </c>
      <c r="E44" s="160"/>
      <c r="F44" s="160" t="s">
        <v>15</v>
      </c>
      <c r="G44" s="161"/>
    </row>
    <row r="45" spans="1:11" ht="15" customHeight="1" x14ac:dyDescent="0.2">
      <c r="A45" s="121" t="s">
        <v>61</v>
      </c>
      <c r="B45" s="122">
        <f>ROUND(B35*(100%+$J45),2)</f>
        <v>17.420000000000002</v>
      </c>
      <c r="C45" s="122" t="s">
        <v>21</v>
      </c>
      <c r="D45" s="122">
        <f>ROUND(D35*(100%+$J45),2)</f>
        <v>34.86</v>
      </c>
      <c r="E45" s="122" t="s">
        <v>21</v>
      </c>
      <c r="F45" s="122">
        <f>ROUND(F35*(100%+$J45),2)</f>
        <v>69.75</v>
      </c>
      <c r="G45" s="122" t="s">
        <v>21</v>
      </c>
      <c r="I45" s="120" t="s">
        <v>70</v>
      </c>
      <c r="J45" s="124">
        <v>2.3E-2</v>
      </c>
      <c r="K45" s="100" t="s">
        <v>100</v>
      </c>
    </row>
    <row r="46" spans="1:11" ht="15" customHeight="1" x14ac:dyDescent="0.2">
      <c r="A46" s="154" t="s">
        <v>64</v>
      </c>
      <c r="B46" s="155">
        <f>ROUND(B36*(100%+$J46),2)</f>
        <v>23.25</v>
      </c>
      <c r="C46" s="155" t="s">
        <v>21</v>
      </c>
      <c r="D46" s="155">
        <f>ROUND(D36*(100%+$J46),2)</f>
        <v>46.51</v>
      </c>
      <c r="E46" s="155" t="s">
        <v>21</v>
      </c>
      <c r="F46" s="155">
        <f>ROUND(F36*(100%+$J46),2)</f>
        <v>93.02</v>
      </c>
      <c r="G46" s="155" t="s">
        <v>21</v>
      </c>
      <c r="I46" s="120" t="s">
        <v>70</v>
      </c>
      <c r="J46" s="124">
        <v>2.3E-2</v>
      </c>
      <c r="K46" s="100" t="s">
        <v>100</v>
      </c>
    </row>
    <row r="47" spans="1:11" ht="15" customHeight="1" x14ac:dyDescent="0.2">
      <c r="A47" s="121" t="s">
        <v>62</v>
      </c>
      <c r="B47" s="122">
        <f>ROUND(B37*(100%+$J47),2)</f>
        <v>29.09</v>
      </c>
      <c r="C47" s="122" t="s">
        <v>21</v>
      </c>
      <c r="D47" s="122">
        <f>ROUND(D37*(100%+$J47),2)</f>
        <v>58.1</v>
      </c>
      <c r="E47" s="122" t="s">
        <v>21</v>
      </c>
      <c r="F47" s="122">
        <f>ROUND(F37*(100%+$J47),2)</f>
        <v>116.24</v>
      </c>
      <c r="G47" s="122" t="s">
        <v>21</v>
      </c>
      <c r="I47" s="120" t="s">
        <v>70</v>
      </c>
      <c r="J47" s="124">
        <v>2.3E-2</v>
      </c>
      <c r="K47" s="100" t="s">
        <v>100</v>
      </c>
    </row>
    <row r="48" spans="1:11" ht="15" customHeight="1" x14ac:dyDescent="0.2">
      <c r="A48" s="154" t="s">
        <v>2</v>
      </c>
      <c r="B48" s="155">
        <f>ROUND(B38*(100%+$J48),2)</f>
        <v>31.95</v>
      </c>
      <c r="C48" s="155" t="s">
        <v>21</v>
      </c>
      <c r="D48" s="155">
        <f>ROUND(D38*(100%+$J48),2)</f>
        <v>63.95</v>
      </c>
      <c r="E48" s="155" t="s">
        <v>21</v>
      </c>
      <c r="F48" s="155">
        <f>ROUND(F38*(100%+$J48),2)</f>
        <v>127.85</v>
      </c>
      <c r="G48" s="155" t="s">
        <v>21</v>
      </c>
      <c r="I48" s="120" t="s">
        <v>70</v>
      </c>
      <c r="J48" s="124">
        <v>2.3E-2</v>
      </c>
      <c r="K48" s="100" t="s">
        <v>100</v>
      </c>
    </row>
    <row r="49" spans="1:11" ht="15" customHeight="1" x14ac:dyDescent="0.2">
      <c r="A49" s="121" t="s">
        <v>65</v>
      </c>
      <c r="B49" s="122">
        <f>ROUND(B39*(100%+$J49),2)</f>
        <v>35</v>
      </c>
      <c r="C49" s="122" t="s">
        <v>21</v>
      </c>
      <c r="D49" s="122">
        <f>ROUND(D39*(100%+$J49),2)</f>
        <v>70.010000000000005</v>
      </c>
      <c r="E49" s="122" t="s">
        <v>21</v>
      </c>
      <c r="F49" s="122">
        <f>ROUND(F39*(100%+$J49),2)</f>
        <v>140.02000000000001</v>
      </c>
      <c r="G49" s="122" t="s">
        <v>21</v>
      </c>
      <c r="I49" s="120" t="s">
        <v>70</v>
      </c>
      <c r="J49" s="124">
        <v>2.3E-2</v>
      </c>
      <c r="K49" s="185" t="s">
        <v>99</v>
      </c>
    </row>
    <row r="52" spans="1:11" ht="15" customHeight="1" x14ac:dyDescent="0.2">
      <c r="A52" s="117" t="s">
        <v>94</v>
      </c>
      <c r="B52" s="118"/>
      <c r="C52" s="118"/>
      <c r="D52" s="119"/>
      <c r="E52" s="119"/>
      <c r="F52" s="119"/>
      <c r="G52" s="123"/>
    </row>
    <row r="53" spans="1:11" ht="15" customHeight="1" x14ac:dyDescent="0.2">
      <c r="A53" s="159" t="s">
        <v>66</v>
      </c>
      <c r="B53" s="160"/>
      <c r="C53" s="160"/>
      <c r="D53" s="160"/>
      <c r="E53" s="160"/>
      <c r="F53" s="160"/>
      <c r="G53" s="161"/>
    </row>
    <row r="54" spans="1:11" ht="15" customHeight="1" x14ac:dyDescent="0.2">
      <c r="A54" s="159"/>
      <c r="B54" s="160" t="s">
        <v>13</v>
      </c>
      <c r="C54" s="160"/>
      <c r="D54" s="160" t="s">
        <v>14</v>
      </c>
      <c r="E54" s="160"/>
      <c r="F54" s="160" t="s">
        <v>15</v>
      </c>
      <c r="G54" s="161"/>
    </row>
    <row r="55" spans="1:11" ht="15" customHeight="1" x14ac:dyDescent="0.2">
      <c r="A55" s="121" t="s">
        <v>61</v>
      </c>
      <c r="B55" s="122">
        <f>ROUND(B45*(100%+$J55),2)</f>
        <v>17.940000000000001</v>
      </c>
      <c r="C55" s="122" t="s">
        <v>21</v>
      </c>
      <c r="D55" s="122">
        <f>ROUND(D45*(100%+$J55),2)</f>
        <v>35.909999999999997</v>
      </c>
      <c r="E55" s="122" t="s">
        <v>21</v>
      </c>
      <c r="F55" s="122">
        <f>ROUND(F45*(100%+$J55),2)</f>
        <v>71.84</v>
      </c>
      <c r="G55" s="122" t="s">
        <v>21</v>
      </c>
      <c r="I55" s="120" t="s">
        <v>70</v>
      </c>
      <c r="J55" s="124">
        <v>0.03</v>
      </c>
      <c r="K55" s="100" t="s">
        <v>100</v>
      </c>
    </row>
    <row r="56" spans="1:11" ht="15" customHeight="1" x14ac:dyDescent="0.2">
      <c r="A56" s="154" t="s">
        <v>64</v>
      </c>
      <c r="B56" s="155">
        <f>ROUND(B46*(100%+$J56),2)</f>
        <v>23.95</v>
      </c>
      <c r="C56" s="155" t="s">
        <v>21</v>
      </c>
      <c r="D56" s="155">
        <f>ROUND(D46*(100%+$J56),2)</f>
        <v>47.91</v>
      </c>
      <c r="E56" s="155" t="s">
        <v>21</v>
      </c>
      <c r="F56" s="155">
        <f>ROUND(F46*(100%+$J56),2)</f>
        <v>95.81</v>
      </c>
      <c r="G56" s="155" t="s">
        <v>21</v>
      </c>
      <c r="I56" s="120" t="s">
        <v>70</v>
      </c>
      <c r="J56" s="124">
        <v>0.03</v>
      </c>
      <c r="K56" s="100" t="s">
        <v>100</v>
      </c>
    </row>
    <row r="57" spans="1:11" ht="15" customHeight="1" x14ac:dyDescent="0.2">
      <c r="A57" s="121" t="s">
        <v>62</v>
      </c>
      <c r="B57" s="122">
        <f>ROUND(B47*(100%+$J57),2)</f>
        <v>29.96</v>
      </c>
      <c r="C57" s="122" t="s">
        <v>21</v>
      </c>
      <c r="D57" s="122">
        <f>ROUND(D47*(100%+$J57),2)</f>
        <v>59.84</v>
      </c>
      <c r="E57" s="122" t="s">
        <v>21</v>
      </c>
      <c r="F57" s="122">
        <f>ROUND(F47*(100%+$J57),2)</f>
        <v>119.73</v>
      </c>
      <c r="G57" s="122" t="s">
        <v>21</v>
      </c>
      <c r="I57" s="120" t="s">
        <v>70</v>
      </c>
      <c r="J57" s="124">
        <v>0.03</v>
      </c>
      <c r="K57" s="100" t="s">
        <v>100</v>
      </c>
    </row>
    <row r="58" spans="1:11" ht="15" customHeight="1" x14ac:dyDescent="0.2">
      <c r="A58" s="154" t="s">
        <v>2</v>
      </c>
      <c r="B58" s="155">
        <f>ROUND(B48*(100%+$J58),2)</f>
        <v>32.909999999999997</v>
      </c>
      <c r="C58" s="155" t="s">
        <v>21</v>
      </c>
      <c r="D58" s="155">
        <f>ROUND(D48*(100%+$J58),2)</f>
        <v>65.87</v>
      </c>
      <c r="E58" s="155" t="s">
        <v>21</v>
      </c>
      <c r="F58" s="155">
        <f>ROUND(F48*(100%+$J58),2)</f>
        <v>131.69</v>
      </c>
      <c r="G58" s="155" t="s">
        <v>21</v>
      </c>
      <c r="I58" s="120" t="s">
        <v>70</v>
      </c>
      <c r="J58" s="124">
        <v>0.03</v>
      </c>
      <c r="K58" s="100" t="s">
        <v>100</v>
      </c>
    </row>
    <row r="59" spans="1:11" ht="15" customHeight="1" x14ac:dyDescent="0.2">
      <c r="A59" s="121" t="s">
        <v>65</v>
      </c>
      <c r="B59" s="122">
        <f>ROUND(B49*(100%+$J59),2)</f>
        <v>36.049999999999997</v>
      </c>
      <c r="C59" s="122" t="s">
        <v>21</v>
      </c>
      <c r="D59" s="122">
        <f>ROUND(D49*(100%+$J59),2)</f>
        <v>72.11</v>
      </c>
      <c r="E59" s="122" t="s">
        <v>21</v>
      </c>
      <c r="F59" s="122">
        <f>ROUND(F49*(100%+$J59),2)</f>
        <v>144.22</v>
      </c>
      <c r="G59" s="122" t="s">
        <v>21</v>
      </c>
      <c r="I59" s="120" t="s">
        <v>70</v>
      </c>
      <c r="J59" s="124">
        <v>0.03</v>
      </c>
      <c r="K59" s="185" t="s">
        <v>99</v>
      </c>
    </row>
  </sheetData>
  <sortState xmlns:xlrd2="http://schemas.microsoft.com/office/spreadsheetml/2017/richdata2" ref="A35:G38">
    <sortCondition ref="A35:A38"/>
  </sortState>
  <pageMargins left="0.70866141732283472" right="0.70866141732283472" top="0.78740157480314965" bottom="0.78740157480314965" header="0.31496062992125984" footer="0.31496062992125984"/>
  <pageSetup paperSize="9" scale="60" orientation="portrait" r:id="rId1"/>
  <headerFooter>
    <oddHeader>&amp;CArbeidsomstandighedentoeslagen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sqref="A1:O22"/>
    </sheetView>
  </sheetViews>
  <sheetFormatPr defaultRowHeight="12.75" x14ac:dyDescent="0.2"/>
  <cols>
    <col min="1" max="1" width="10.140625" bestFit="1" customWidth="1"/>
    <col min="2" max="2" width="6.42578125" bestFit="1" customWidth="1"/>
    <col min="3" max="3" width="7" bestFit="1" customWidth="1"/>
    <col min="4" max="4" width="13.140625" bestFit="1" customWidth="1"/>
    <col min="5" max="5" width="9.5703125" bestFit="1" customWidth="1"/>
    <col min="7" max="7" width="2.5703125" customWidth="1"/>
    <col min="8" max="8" width="11.5703125" bestFit="1" customWidth="1"/>
  </cols>
  <sheetData>
    <row r="1" spans="1:11" ht="15" x14ac:dyDescent="0.25">
      <c r="A1" s="165" t="s">
        <v>89</v>
      </c>
      <c r="B1" s="165" t="s">
        <v>49</v>
      </c>
      <c r="C1" s="56" t="s">
        <v>41</v>
      </c>
      <c r="D1" s="57" t="s">
        <v>42</v>
      </c>
      <c r="E1" s="56" t="s">
        <v>43</v>
      </c>
      <c r="F1" s="58" t="s">
        <v>44</v>
      </c>
      <c r="G1" s="166"/>
      <c r="H1" s="57" t="s">
        <v>45</v>
      </c>
      <c r="I1" s="57" t="s">
        <v>46</v>
      </c>
      <c r="J1" s="58" t="s">
        <v>44</v>
      </c>
    </row>
    <row r="2" spans="1:11" ht="15" x14ac:dyDescent="0.25">
      <c r="A2" s="30">
        <v>40179</v>
      </c>
      <c r="B2" s="30"/>
      <c r="C2" s="59">
        <v>7.4999999999999997E-3</v>
      </c>
      <c r="D2" s="60">
        <v>1743.65</v>
      </c>
      <c r="E2" s="55">
        <f>ROUND(D2*C2,2)</f>
        <v>13.08</v>
      </c>
      <c r="F2" s="58">
        <v>13.08</v>
      </c>
      <c r="G2" s="166"/>
      <c r="H2" s="60">
        <v>1923.7</v>
      </c>
      <c r="I2" s="61">
        <f>ROUND(H2*8%,2)</f>
        <v>153.9</v>
      </c>
      <c r="J2" s="62">
        <v>153.9</v>
      </c>
    </row>
    <row r="3" spans="1:11" ht="15.75" thickBot="1" x14ac:dyDescent="0.3">
      <c r="A3" s="30">
        <v>40360</v>
      </c>
      <c r="B3" s="30"/>
      <c r="C3" s="59">
        <v>5.0000000000000001E-3</v>
      </c>
      <c r="D3" s="60">
        <f>ROUND((D2*C3)+D2,2)</f>
        <v>1752.37</v>
      </c>
      <c r="E3" s="55">
        <f t="shared" ref="E3:E20" si="0">ROUND(D3*C3,2)</f>
        <v>8.76</v>
      </c>
      <c r="F3" s="58">
        <v>8.76</v>
      </c>
      <c r="G3" s="166"/>
      <c r="H3" s="55">
        <f>ROUND((H2*C3)+H2,2)</f>
        <v>1933.32</v>
      </c>
      <c r="I3" s="61">
        <f t="shared" ref="I3:I18" si="1">ROUND(H3*8%,2)</f>
        <v>154.66999999999999</v>
      </c>
      <c r="J3" s="62">
        <v>154.66999999999999</v>
      </c>
      <c r="K3" s="49" t="s">
        <v>51</v>
      </c>
    </row>
    <row r="4" spans="1:11" ht="15.75" thickTop="1" x14ac:dyDescent="0.25">
      <c r="A4" s="63">
        <v>40544</v>
      </c>
      <c r="B4" s="63"/>
      <c r="C4" s="64">
        <v>1.15E-2</v>
      </c>
      <c r="D4" s="65">
        <f t="shared" ref="D4:D16" si="2">ROUND((D3*C4)+D3,2)</f>
        <v>1772.52</v>
      </c>
      <c r="E4" s="66">
        <f t="shared" si="0"/>
        <v>20.38</v>
      </c>
      <c r="F4" s="67">
        <v>20.38</v>
      </c>
      <c r="G4" s="167"/>
      <c r="H4" s="66">
        <f t="shared" ref="H4:H16" si="3">ROUND((H3*C4)+H3,2)</f>
        <v>1955.55</v>
      </c>
      <c r="I4" s="68">
        <f t="shared" si="1"/>
        <v>156.44</v>
      </c>
      <c r="J4" s="69">
        <v>156.44999999999999</v>
      </c>
    </row>
    <row r="5" spans="1:11" ht="15" x14ac:dyDescent="0.25">
      <c r="A5" s="30">
        <v>40725</v>
      </c>
      <c r="B5" s="30"/>
      <c r="C5" s="59">
        <v>1.15E-2</v>
      </c>
      <c r="D5" s="60">
        <f t="shared" si="2"/>
        <v>1792.9</v>
      </c>
      <c r="E5" s="55">
        <f t="shared" si="0"/>
        <v>20.62</v>
      </c>
      <c r="F5" s="58">
        <v>20.62</v>
      </c>
      <c r="G5" s="168"/>
      <c r="H5" s="55">
        <f t="shared" si="3"/>
        <v>1978.04</v>
      </c>
      <c r="I5" s="61">
        <f t="shared" si="1"/>
        <v>158.24</v>
      </c>
      <c r="J5" s="62">
        <v>158.24</v>
      </c>
    </row>
    <row r="6" spans="1:11" ht="15" x14ac:dyDescent="0.25">
      <c r="A6" s="30">
        <v>40909</v>
      </c>
      <c r="B6" s="30"/>
      <c r="C6" s="59">
        <v>0.01</v>
      </c>
      <c r="D6" s="55">
        <f t="shared" si="2"/>
        <v>1810.83</v>
      </c>
      <c r="E6" s="55">
        <f t="shared" si="0"/>
        <v>18.11</v>
      </c>
      <c r="F6" s="58">
        <v>18.11</v>
      </c>
      <c r="G6" s="168"/>
      <c r="H6" s="55">
        <f t="shared" si="3"/>
        <v>1997.82</v>
      </c>
      <c r="I6" s="61">
        <f t="shared" si="1"/>
        <v>159.83000000000001</v>
      </c>
      <c r="J6" s="62">
        <v>159.83000000000001</v>
      </c>
    </row>
    <row r="7" spans="1:11" ht="15" x14ac:dyDescent="0.25">
      <c r="A7" s="30">
        <v>41091</v>
      </c>
      <c r="B7" s="30"/>
      <c r="C7" s="59">
        <v>1.0999999999999999E-2</v>
      </c>
      <c r="D7" s="55">
        <f t="shared" si="2"/>
        <v>1830.75</v>
      </c>
      <c r="E7" s="55">
        <f t="shared" si="0"/>
        <v>20.14</v>
      </c>
      <c r="F7" s="58">
        <v>20.14</v>
      </c>
      <c r="G7" s="168"/>
      <c r="H7" s="55">
        <f t="shared" si="3"/>
        <v>2019.8</v>
      </c>
      <c r="I7" s="61">
        <f t="shared" si="1"/>
        <v>161.58000000000001</v>
      </c>
      <c r="J7" s="62">
        <v>161.58000000000001</v>
      </c>
    </row>
    <row r="8" spans="1:11" ht="15.75" thickBot="1" x14ac:dyDescent="0.3">
      <c r="A8" s="30">
        <v>41275</v>
      </c>
      <c r="B8" s="30"/>
      <c r="C8" s="59">
        <v>0.01</v>
      </c>
      <c r="D8" s="55">
        <f t="shared" si="2"/>
        <v>1849.06</v>
      </c>
      <c r="E8" s="55">
        <f t="shared" si="0"/>
        <v>18.489999999999998</v>
      </c>
      <c r="F8" s="58">
        <v>18.489999999999998</v>
      </c>
      <c r="G8" s="168"/>
      <c r="H8" s="55">
        <f t="shared" si="3"/>
        <v>2040</v>
      </c>
      <c r="I8" s="61">
        <f t="shared" si="1"/>
        <v>163.19999999999999</v>
      </c>
      <c r="J8" s="62">
        <v>163.19999999999999</v>
      </c>
    </row>
    <row r="9" spans="1:11" ht="15.75" thickTop="1" x14ac:dyDescent="0.25">
      <c r="A9" s="63">
        <v>41609</v>
      </c>
      <c r="B9" s="63"/>
      <c r="C9" s="64">
        <v>2.35E-2</v>
      </c>
      <c r="D9" s="66">
        <f t="shared" si="2"/>
        <v>1892.51</v>
      </c>
      <c r="E9" s="66">
        <f t="shared" si="0"/>
        <v>44.47</v>
      </c>
      <c r="F9" s="67">
        <v>44.47</v>
      </c>
      <c r="G9" s="169"/>
      <c r="H9" s="66">
        <f t="shared" si="3"/>
        <v>2087.94</v>
      </c>
      <c r="I9" s="68">
        <f t="shared" si="1"/>
        <v>167.04</v>
      </c>
      <c r="J9" s="69">
        <v>167.03</v>
      </c>
    </row>
    <row r="10" spans="1:11" ht="15" x14ac:dyDescent="0.25">
      <c r="A10" s="30">
        <v>41730</v>
      </c>
      <c r="B10" s="30"/>
      <c r="C10" s="59">
        <v>1.4999999999999999E-2</v>
      </c>
      <c r="D10" s="55">
        <f t="shared" si="2"/>
        <v>1920.9</v>
      </c>
      <c r="E10" s="55">
        <f t="shared" si="0"/>
        <v>28.81</v>
      </c>
      <c r="F10" s="58">
        <v>28.81</v>
      </c>
      <c r="G10" s="168"/>
      <c r="H10" s="55">
        <f t="shared" si="3"/>
        <v>2119.2600000000002</v>
      </c>
      <c r="I10" s="61">
        <f t="shared" si="1"/>
        <v>169.54</v>
      </c>
      <c r="J10" s="62">
        <v>169.54</v>
      </c>
    </row>
    <row r="11" spans="1:11" ht="15.75" thickBot="1" x14ac:dyDescent="0.3">
      <c r="A11" s="30">
        <v>42005</v>
      </c>
      <c r="B11" s="30"/>
      <c r="C11" s="59">
        <v>3.5000000000000001E-3</v>
      </c>
      <c r="D11" s="55">
        <f t="shared" si="2"/>
        <v>1927.62</v>
      </c>
      <c r="E11" s="55">
        <f t="shared" si="0"/>
        <v>6.75</v>
      </c>
      <c r="F11" s="58">
        <v>6.75</v>
      </c>
      <c r="G11" s="168"/>
      <c r="H11" s="55">
        <f t="shared" si="3"/>
        <v>2126.6799999999998</v>
      </c>
      <c r="I11" s="61">
        <f t="shared" si="1"/>
        <v>170.13</v>
      </c>
      <c r="J11" s="62">
        <v>170.13</v>
      </c>
    </row>
    <row r="12" spans="1:11" ht="15.75" thickTop="1" x14ac:dyDescent="0.25">
      <c r="A12" s="63">
        <v>42461</v>
      </c>
      <c r="B12" s="63"/>
      <c r="C12" s="64">
        <v>2.1000000000000001E-2</v>
      </c>
      <c r="D12" s="66">
        <f t="shared" si="2"/>
        <v>1968.1</v>
      </c>
      <c r="E12" s="66">
        <f t="shared" si="0"/>
        <v>41.33</v>
      </c>
      <c r="F12" s="67">
        <v>41.33</v>
      </c>
      <c r="G12" s="169"/>
      <c r="H12" s="66">
        <f t="shared" si="3"/>
        <v>2171.34</v>
      </c>
      <c r="I12" s="68">
        <f t="shared" si="1"/>
        <v>173.71</v>
      </c>
      <c r="J12" s="69">
        <v>173.71</v>
      </c>
    </row>
    <row r="13" spans="1:11" ht="15" x14ac:dyDescent="0.25">
      <c r="A13" s="30">
        <v>42736</v>
      </c>
      <c r="B13" s="30"/>
      <c r="C13" s="59">
        <v>1.2500000000000001E-2</v>
      </c>
      <c r="D13" s="55">
        <f t="shared" si="2"/>
        <v>1992.7</v>
      </c>
      <c r="E13" s="55">
        <f t="shared" si="0"/>
        <v>24.91</v>
      </c>
      <c r="F13" s="58">
        <v>24.91</v>
      </c>
      <c r="G13" s="168"/>
      <c r="H13" s="55">
        <f t="shared" si="3"/>
        <v>2198.48</v>
      </c>
      <c r="I13" s="61">
        <f t="shared" si="1"/>
        <v>175.88</v>
      </c>
      <c r="J13" s="62">
        <v>175.87</v>
      </c>
    </row>
    <row r="14" spans="1:11" ht="15" x14ac:dyDescent="0.25">
      <c r="A14" s="30">
        <v>42948</v>
      </c>
      <c r="B14" s="30"/>
      <c r="C14" s="59">
        <v>0.01</v>
      </c>
      <c r="D14" s="55">
        <f t="shared" si="2"/>
        <v>2012.63</v>
      </c>
      <c r="E14" s="55">
        <f t="shared" si="0"/>
        <v>20.13</v>
      </c>
      <c r="F14" s="58">
        <v>20.13</v>
      </c>
      <c r="G14" s="168"/>
      <c r="H14" s="55">
        <f t="shared" si="3"/>
        <v>2220.46</v>
      </c>
      <c r="I14" s="61">
        <f t="shared" si="1"/>
        <v>177.64</v>
      </c>
      <c r="J14" s="62">
        <v>177.63</v>
      </c>
      <c r="K14" s="49" t="s">
        <v>51</v>
      </c>
    </row>
    <row r="15" spans="1:11" ht="15.75" thickBot="1" x14ac:dyDescent="0.3">
      <c r="A15" s="30">
        <v>43101</v>
      </c>
      <c r="B15" s="30"/>
      <c r="C15" s="59">
        <v>1.55E-2</v>
      </c>
      <c r="D15" s="55">
        <f t="shared" si="2"/>
        <v>2043.83</v>
      </c>
      <c r="E15" s="55">
        <f t="shared" si="0"/>
        <v>31.68</v>
      </c>
      <c r="F15" s="58">
        <v>31.68</v>
      </c>
      <c r="G15" s="168"/>
      <c r="H15" s="55">
        <f t="shared" si="3"/>
        <v>2254.88</v>
      </c>
      <c r="I15" s="61">
        <f t="shared" si="1"/>
        <v>180.39</v>
      </c>
      <c r="J15" s="62">
        <v>180.39</v>
      </c>
    </row>
    <row r="16" spans="1:11" ht="15.75" thickTop="1" x14ac:dyDescent="0.25">
      <c r="A16" s="63">
        <v>43497</v>
      </c>
      <c r="B16" s="63"/>
      <c r="C16" s="64">
        <v>3.5000000000000003E-2</v>
      </c>
      <c r="D16" s="66">
        <f t="shared" si="2"/>
        <v>2115.36</v>
      </c>
      <c r="E16" s="66">
        <f t="shared" si="0"/>
        <v>74.040000000000006</v>
      </c>
      <c r="F16" s="67">
        <v>74.040000000000006</v>
      </c>
      <c r="G16" s="169"/>
      <c r="H16" s="66">
        <f t="shared" si="3"/>
        <v>2333.8000000000002</v>
      </c>
      <c r="I16" s="66">
        <f t="shared" si="1"/>
        <v>186.7</v>
      </c>
      <c r="J16" s="171">
        <v>186.7</v>
      </c>
      <c r="K16" s="100" t="s">
        <v>55</v>
      </c>
    </row>
    <row r="17" spans="1:11" ht="15" x14ac:dyDescent="0.25">
      <c r="A17" s="30">
        <v>43678</v>
      </c>
      <c r="B17" s="55">
        <v>58</v>
      </c>
      <c r="C17" s="183"/>
      <c r="D17" s="55">
        <f>D16+B17</f>
        <v>2173.36</v>
      </c>
      <c r="E17" s="72">
        <f>B17</f>
        <v>58</v>
      </c>
      <c r="F17" s="58">
        <v>58</v>
      </c>
      <c r="G17" s="170"/>
      <c r="H17" s="55">
        <f>H16+B17</f>
        <v>2391.8000000000002</v>
      </c>
      <c r="I17" s="55">
        <f t="shared" si="1"/>
        <v>191.34</v>
      </c>
      <c r="J17" s="172">
        <v>191.34</v>
      </c>
      <c r="K17" s="100" t="s">
        <v>56</v>
      </c>
    </row>
    <row r="18" spans="1:11" ht="15.75" thickBot="1" x14ac:dyDescent="0.3">
      <c r="A18" s="30">
        <v>43831</v>
      </c>
      <c r="B18" s="55">
        <v>116</v>
      </c>
      <c r="C18" s="183"/>
      <c r="D18" s="55">
        <f>D17+B18</f>
        <v>2289.36</v>
      </c>
      <c r="E18" s="72">
        <f>B18</f>
        <v>116</v>
      </c>
      <c r="F18" s="58">
        <v>116</v>
      </c>
      <c r="G18" s="170"/>
      <c r="H18" s="55">
        <f>H17+B18</f>
        <v>2507.8000000000002</v>
      </c>
      <c r="I18" s="55">
        <f t="shared" si="1"/>
        <v>200.62</v>
      </c>
      <c r="J18" s="172">
        <v>200.62</v>
      </c>
      <c r="K18" s="100" t="s">
        <v>57</v>
      </c>
    </row>
    <row r="19" spans="1:11" ht="15.75" thickTop="1" x14ac:dyDescent="0.25">
      <c r="A19" s="63">
        <v>44378</v>
      </c>
      <c r="B19" s="63"/>
      <c r="C19" s="64">
        <v>2.3E-2</v>
      </c>
      <c r="D19" s="66">
        <f t="shared" ref="D19:D20" si="4">ROUND((D18*C19)+D18,2)</f>
        <v>2342.02</v>
      </c>
      <c r="E19" s="66">
        <f t="shared" si="0"/>
        <v>53.87</v>
      </c>
      <c r="F19" s="67"/>
      <c r="G19" s="169"/>
      <c r="H19" s="66">
        <f t="shared" ref="H19:H20" si="5">ROUND((H18*C19)+H18,2)</f>
        <v>2565.48</v>
      </c>
      <c r="I19" s="66">
        <f t="shared" ref="I19:I20" si="6">ROUND(H19*8%,2)</f>
        <v>205.24</v>
      </c>
      <c r="J19" s="69"/>
      <c r="K19" s="100" t="s">
        <v>90</v>
      </c>
    </row>
    <row r="20" spans="1:11" ht="15.75" thickBot="1" x14ac:dyDescent="0.3">
      <c r="A20" s="176">
        <v>44593</v>
      </c>
      <c r="B20" s="176"/>
      <c r="C20" s="177">
        <v>0.03</v>
      </c>
      <c r="D20" s="178">
        <f t="shared" si="4"/>
        <v>2412.2800000000002</v>
      </c>
      <c r="E20" s="178">
        <f t="shared" si="0"/>
        <v>72.37</v>
      </c>
      <c r="F20" s="179"/>
      <c r="G20" s="180"/>
      <c r="H20" s="178">
        <f t="shared" si="5"/>
        <v>2642.44</v>
      </c>
      <c r="I20" s="178">
        <f t="shared" si="6"/>
        <v>211.4</v>
      </c>
      <c r="J20" s="181"/>
      <c r="K20" s="100" t="s">
        <v>91</v>
      </c>
    </row>
    <row r="21" spans="1:11" ht="15.75" thickTop="1" x14ac:dyDescent="0.25">
      <c r="A21" s="73"/>
      <c r="B21" s="73"/>
      <c r="C21" s="73"/>
      <c r="D21" s="72"/>
      <c r="E21" s="73"/>
      <c r="F21" s="174"/>
      <c r="G21" s="71"/>
      <c r="H21" s="72"/>
      <c r="I21" s="72"/>
      <c r="J21" s="175"/>
    </row>
    <row r="22" spans="1:11" ht="15" x14ac:dyDescent="0.25">
      <c r="A22" s="49" t="s">
        <v>53</v>
      </c>
      <c r="D22" s="55"/>
      <c r="F22" s="58"/>
      <c r="G22" s="71"/>
      <c r="H22" s="55"/>
      <c r="I22" s="55"/>
      <c r="J22" s="31"/>
    </row>
    <row r="23" spans="1:11" x14ac:dyDescent="0.2">
      <c r="A23" s="49" t="s">
        <v>52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F26"/>
    </sheetView>
  </sheetViews>
  <sheetFormatPr defaultRowHeight="12.75" x14ac:dyDescent="0.2"/>
  <cols>
    <col min="1" max="1" width="10.7109375" customWidth="1"/>
    <col min="2" max="2" width="10.140625" bestFit="1" customWidth="1"/>
    <col min="3" max="3" width="17.5703125" bestFit="1" customWidth="1"/>
    <col min="4" max="4" width="10.85546875" bestFit="1" customWidth="1"/>
    <col min="5" max="5" width="3.42578125" customWidth="1"/>
    <col min="6" max="6" width="76.5703125" customWidth="1"/>
  </cols>
  <sheetData>
    <row r="1" spans="1:6" s="53" customFormat="1" ht="38.25" x14ac:dyDescent="0.2">
      <c r="A1" s="52" t="s">
        <v>32</v>
      </c>
      <c r="F1" s="188" t="s">
        <v>47</v>
      </c>
    </row>
    <row r="2" spans="1:6" x14ac:dyDescent="0.2">
      <c r="B2" s="49" t="s">
        <v>33</v>
      </c>
      <c r="C2" s="49" t="s">
        <v>29</v>
      </c>
      <c r="D2" s="49"/>
      <c r="E2" s="49"/>
      <c r="F2" s="189"/>
    </row>
    <row r="3" spans="1:6" x14ac:dyDescent="0.2">
      <c r="A3" s="30">
        <v>41609</v>
      </c>
      <c r="B3" s="173">
        <v>90000</v>
      </c>
      <c r="C3" s="51">
        <v>2.35E-2</v>
      </c>
      <c r="D3" s="49"/>
      <c r="E3" s="49"/>
      <c r="F3" s="189"/>
    </row>
    <row r="4" spans="1:6" x14ac:dyDescent="0.2">
      <c r="A4" s="30">
        <v>41852</v>
      </c>
      <c r="B4" s="173">
        <v>90000</v>
      </c>
      <c r="C4" s="51">
        <v>1.4999999999999999E-2</v>
      </c>
      <c r="D4" s="49"/>
      <c r="E4" s="49"/>
      <c r="F4" s="189"/>
    </row>
    <row r="5" spans="1:6" x14ac:dyDescent="0.2">
      <c r="A5" s="30">
        <v>42005</v>
      </c>
      <c r="B5" s="173">
        <v>91000</v>
      </c>
      <c r="C5" s="51">
        <v>3.5000000000000001E-3</v>
      </c>
      <c r="D5" s="49"/>
      <c r="E5" s="49"/>
      <c r="F5" s="189"/>
    </row>
    <row r="6" spans="1:6" x14ac:dyDescent="0.2">
      <c r="A6" s="30"/>
      <c r="B6" s="50"/>
      <c r="C6" s="51"/>
      <c r="D6" s="49"/>
      <c r="E6" s="49"/>
      <c r="F6" s="54"/>
    </row>
    <row r="7" spans="1:6" x14ac:dyDescent="0.2">
      <c r="B7" s="49" t="s">
        <v>30</v>
      </c>
      <c r="C7" s="49" t="s">
        <v>29</v>
      </c>
      <c r="D7" s="49" t="s">
        <v>31</v>
      </c>
      <c r="E7" s="49"/>
      <c r="F7" s="70" t="s">
        <v>48</v>
      </c>
    </row>
    <row r="8" spans="1:6" x14ac:dyDescent="0.2">
      <c r="A8" s="30">
        <v>42461</v>
      </c>
      <c r="B8" s="48">
        <v>91000</v>
      </c>
      <c r="C8" s="47">
        <v>2.1000000000000001E-2</v>
      </c>
      <c r="D8" s="173">
        <f>ROUND((B8*C8)+B8,0)</f>
        <v>92911</v>
      </c>
      <c r="F8" t="s">
        <v>34</v>
      </c>
    </row>
    <row r="9" spans="1:6" x14ac:dyDescent="0.2">
      <c r="A9" s="30">
        <v>42736</v>
      </c>
      <c r="B9" s="48">
        <f>ROUND((B8*C8)+B8,0)</f>
        <v>92911</v>
      </c>
      <c r="C9" s="47">
        <v>1.2500000000000001E-2</v>
      </c>
      <c r="D9" s="173">
        <f>ROUND((D8*C9)+D8,0)</f>
        <v>94072</v>
      </c>
      <c r="F9" t="s">
        <v>35</v>
      </c>
    </row>
    <row r="10" spans="1:6" x14ac:dyDescent="0.2">
      <c r="A10" s="30">
        <v>42948</v>
      </c>
      <c r="B10" s="48">
        <f>ROUND((B9*C9)+B9,0)</f>
        <v>94072</v>
      </c>
      <c r="C10" s="47">
        <v>0.01</v>
      </c>
      <c r="D10" s="173">
        <f>ROUND((D9*C10)+D9,0)</f>
        <v>95013</v>
      </c>
      <c r="F10" t="s">
        <v>36</v>
      </c>
    </row>
    <row r="11" spans="1:6" x14ac:dyDescent="0.2">
      <c r="A11" s="30">
        <v>43101</v>
      </c>
      <c r="B11" s="48">
        <f>ROUND((B10*C10)+B10,0)</f>
        <v>95013</v>
      </c>
      <c r="C11" s="47">
        <v>1.55E-2</v>
      </c>
      <c r="D11" s="173">
        <f>ROUND((D10*C11)+D10,0)</f>
        <v>96486</v>
      </c>
      <c r="F11" t="s">
        <v>37</v>
      </c>
    </row>
    <row r="12" spans="1:6" x14ac:dyDescent="0.2">
      <c r="A12" s="30"/>
      <c r="B12" s="48"/>
      <c r="C12" s="47"/>
      <c r="D12" s="48"/>
      <c r="F12" t="s">
        <v>38</v>
      </c>
    </row>
    <row r="13" spans="1:6" x14ac:dyDescent="0.2">
      <c r="A13" s="30"/>
      <c r="B13" s="48"/>
      <c r="C13" s="47"/>
      <c r="D13" s="48"/>
      <c r="F13" t="s">
        <v>39</v>
      </c>
    </row>
    <row r="14" spans="1:6" x14ac:dyDescent="0.2">
      <c r="A14" s="30"/>
      <c r="B14" s="48"/>
      <c r="C14" s="47"/>
      <c r="D14" s="48"/>
      <c r="F14" t="s">
        <v>40</v>
      </c>
    </row>
    <row r="15" spans="1:6" x14ac:dyDescent="0.2">
      <c r="A15" s="30"/>
      <c r="B15" s="48"/>
      <c r="C15" s="47"/>
      <c r="D15" s="48"/>
    </row>
    <row r="16" spans="1:6" x14ac:dyDescent="0.2">
      <c r="A16" s="162" t="s">
        <v>87</v>
      </c>
      <c r="B16" s="163" t="s">
        <v>88</v>
      </c>
      <c r="C16" s="164" t="s">
        <v>86</v>
      </c>
      <c r="D16" s="163" t="s">
        <v>85</v>
      </c>
      <c r="F16" s="75" t="s">
        <v>50</v>
      </c>
    </row>
    <row r="17" spans="1:6" x14ac:dyDescent="0.2">
      <c r="A17" s="30">
        <v>43497</v>
      </c>
      <c r="B17" s="48">
        <f>ROUND((B11*C11)+B11,0)</f>
        <v>96486</v>
      </c>
      <c r="C17" s="47">
        <v>3.5000000000000003E-2</v>
      </c>
      <c r="D17" s="48">
        <f>ROUND((D11*C17)+D11,0)</f>
        <v>99863</v>
      </c>
    </row>
    <row r="18" spans="1:6" x14ac:dyDescent="0.2">
      <c r="A18" s="156">
        <v>43678</v>
      </c>
      <c r="B18" s="157">
        <f>ROUND((B17*C17)+B17,0)</f>
        <v>99863</v>
      </c>
      <c r="C18" s="158">
        <v>58</v>
      </c>
      <c r="D18" s="157">
        <f>ROUND(B18+(C18*12),0)</f>
        <v>100559</v>
      </c>
      <c r="F18" s="100" t="s">
        <v>59</v>
      </c>
    </row>
    <row r="19" spans="1:6" x14ac:dyDescent="0.2">
      <c r="A19" s="30">
        <v>43831</v>
      </c>
      <c r="B19" s="48">
        <f>D18</f>
        <v>100559</v>
      </c>
      <c r="C19" s="55">
        <v>116</v>
      </c>
      <c r="D19" s="48">
        <f>ROUND(B19+(C19*12),0)</f>
        <v>101951</v>
      </c>
      <c r="F19" s="100" t="s">
        <v>60</v>
      </c>
    </row>
    <row r="21" spans="1:6" x14ac:dyDescent="0.2">
      <c r="A21" s="162" t="s">
        <v>87</v>
      </c>
      <c r="B21" s="163" t="s">
        <v>88</v>
      </c>
      <c r="C21" s="164" t="s">
        <v>86</v>
      </c>
      <c r="D21" s="163" t="s">
        <v>85</v>
      </c>
      <c r="F21" s="75" t="s">
        <v>92</v>
      </c>
    </row>
    <row r="22" spans="1:6" x14ac:dyDescent="0.2">
      <c r="A22" s="30">
        <v>44378</v>
      </c>
      <c r="B22" s="48">
        <f>D19</f>
        <v>101951</v>
      </c>
      <c r="C22" s="47">
        <v>2.3E-2</v>
      </c>
      <c r="D22" s="48">
        <f>ROUND((D19*C22)+D19,0)</f>
        <v>104296</v>
      </c>
    </row>
    <row r="23" spans="1:6" x14ac:dyDescent="0.2">
      <c r="A23" s="156">
        <v>44593</v>
      </c>
      <c r="B23" s="157">
        <f>D22</f>
        <v>104296</v>
      </c>
      <c r="C23" s="182">
        <v>0.03</v>
      </c>
      <c r="D23" s="157">
        <f>ROUND((D22*C23)+D22,0)</f>
        <v>107425</v>
      </c>
    </row>
  </sheetData>
  <mergeCells count="1">
    <mergeCell ref="F1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Jeugdschalen</vt:lpstr>
      <vt:lpstr>Salaristabellen</vt:lpstr>
      <vt:lpstr>Arbeidomstandigheden-tabellen</vt:lpstr>
      <vt:lpstr>Minima</vt:lpstr>
      <vt:lpstr>Maxima</vt:lpstr>
    </vt:vector>
  </TitlesOfParts>
  <Company>ROM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tlinneka</dc:creator>
  <cp:lastModifiedBy>Judith Christiaanse</cp:lastModifiedBy>
  <cp:lastPrinted>2021-11-06T10:10:12Z</cp:lastPrinted>
  <dcterms:created xsi:type="dcterms:W3CDTF">2007-11-26T12:39:08Z</dcterms:created>
  <dcterms:modified xsi:type="dcterms:W3CDTF">2021-11-06T10:11:59Z</dcterms:modified>
</cp:coreProperties>
</file>