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ortwijn\Downloads\"/>
    </mc:Choice>
  </mc:AlternateContent>
  <xr:revisionPtr revIDLastSave="0" documentId="13_ncr:1_{F6ACCD03-BB00-47EB-AE41-44351F1D9AE5}" xr6:coauthVersionLast="47" xr6:coauthVersionMax="47" xr10:uidLastSave="{00000000-0000-0000-0000-000000000000}"/>
  <bookViews>
    <workbookView xWindow="-120" yWindow="-120" windowWidth="29040" windowHeight="15840" activeTab="1" xr2:uid="{A9FE97B1-E980-49BC-8551-12AE6021DAC7}"/>
  </bookViews>
  <sheets>
    <sheet name="sal. reeks kraamzorg 03-2022" sheetId="1" r:id="rId1"/>
    <sheet name="schalen kraamzorg maart 2022" sheetId="4" r:id="rId2"/>
    <sheet name="sal.div. 03-202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I5" i="1" s="1"/>
  <c r="J6" i="1"/>
  <c r="I6" i="1" s="1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I18" i="1"/>
  <c r="J18" i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25" i="1" s="1"/>
  <c r="J26" i="1"/>
  <c r="I26" i="1" s="1"/>
  <c r="J27" i="1"/>
  <c r="I27" i="1" s="1"/>
  <c r="J28" i="1"/>
  <c r="I28" i="1" s="1"/>
  <c r="J29" i="1"/>
  <c r="I29" i="1" s="1"/>
  <c r="J30" i="1"/>
  <c r="I30" i="1" s="1"/>
  <c r="J31" i="1"/>
  <c r="I31" i="1" s="1"/>
  <c r="I32" i="1"/>
  <c r="J32" i="1"/>
  <c r="J33" i="1"/>
  <c r="I33" i="1" s="1"/>
  <c r="J34" i="1"/>
  <c r="I34" i="1" s="1"/>
  <c r="J35" i="1"/>
  <c r="I35" i="1" s="1"/>
  <c r="J36" i="1"/>
  <c r="I36" i="1" s="1"/>
  <c r="J37" i="1"/>
  <c r="I37" i="1" s="1"/>
  <c r="J38" i="1"/>
  <c r="I38" i="1" s="1"/>
  <c r="J39" i="1"/>
  <c r="I39" i="1" s="1"/>
  <c r="J40" i="1"/>
  <c r="I40" i="1" s="1"/>
  <c r="J41" i="1"/>
  <c r="I41" i="1" s="1"/>
  <c r="J42" i="1"/>
  <c r="I42" i="1" s="1"/>
  <c r="J43" i="1"/>
  <c r="I43" i="1" s="1"/>
  <c r="J44" i="1"/>
  <c r="I44" i="1" s="1"/>
  <c r="J45" i="1"/>
  <c r="I45" i="1" s="1"/>
  <c r="I46" i="1"/>
  <c r="J46" i="1"/>
  <c r="J47" i="1"/>
  <c r="I47" i="1" s="1"/>
  <c r="J48" i="1"/>
  <c r="I48" i="1" s="1"/>
  <c r="J49" i="1"/>
  <c r="I49" i="1" s="1"/>
  <c r="J50" i="1"/>
  <c r="I50" i="1" s="1"/>
  <c r="J51" i="1"/>
  <c r="I51" i="1" s="1"/>
  <c r="J52" i="1"/>
  <c r="I52" i="1" s="1"/>
  <c r="J53" i="1"/>
  <c r="I53" i="1" s="1"/>
  <c r="J54" i="1"/>
  <c r="I54" i="1" s="1"/>
  <c r="B6" i="6" l="1"/>
  <c r="B9" i="6"/>
  <c r="B8" i="6"/>
  <c r="B23" i="6" l="1"/>
  <c r="D23" i="6" s="1"/>
  <c r="B15" i="6" l="1"/>
  <c r="D15" i="6" s="1"/>
  <c r="D9" i="6"/>
  <c r="D8" i="6"/>
  <c r="D6" i="6"/>
  <c r="B7" i="6"/>
  <c r="D7" i="6" s="1"/>
  <c r="E54" i="1" l="1"/>
  <c r="D54" i="1" s="1"/>
  <c r="E53" i="1"/>
  <c r="D53" i="1" s="1"/>
  <c r="E52" i="1"/>
  <c r="D52" i="1" s="1"/>
  <c r="E51" i="1"/>
  <c r="D51" i="1" s="1"/>
  <c r="E50" i="1"/>
  <c r="D50" i="1" s="1"/>
  <c r="E49" i="1"/>
  <c r="D49" i="1" s="1"/>
  <c r="E48" i="1"/>
  <c r="D48" i="1" s="1"/>
  <c r="E47" i="1"/>
  <c r="D47" i="1" s="1"/>
  <c r="E46" i="1"/>
  <c r="D46" i="1" s="1"/>
  <c r="E45" i="1"/>
  <c r="D45" i="1" s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 s="1"/>
  <c r="E21" i="1"/>
  <c r="D21" i="1" s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D10" i="1" s="1"/>
  <c r="E9" i="1"/>
  <c r="D9" i="1" s="1"/>
  <c r="E8" i="1"/>
  <c r="D8" i="1" s="1"/>
  <c r="E7" i="1"/>
  <c r="D7" i="1" s="1"/>
  <c r="E6" i="1"/>
  <c r="D6" i="1" s="1"/>
  <c r="E5" i="1"/>
  <c r="D5" i="1" s="1"/>
  <c r="C23" i="6" l="1"/>
  <c r="C15" i="6"/>
  <c r="C9" i="6"/>
  <c r="C8" i="6"/>
  <c r="C7" i="6"/>
  <c r="C6" i="6"/>
</calcChain>
</file>

<file path=xl/sharedStrings.xml><?xml version="1.0" encoding="utf-8"?>
<sst xmlns="http://schemas.openxmlformats.org/spreadsheetml/2006/main" count="174" uniqueCount="57">
  <si>
    <t>ip</t>
  </si>
  <si>
    <t>maandsalaris</t>
  </si>
  <si>
    <t>periodesalaris</t>
  </si>
  <si>
    <t>uurloon</t>
  </si>
  <si>
    <t>Aanloopperiodiek 1</t>
  </si>
  <si>
    <t>Aanloopperiodiek 0</t>
  </si>
  <si>
    <t>Uurloon</t>
  </si>
  <si>
    <t>Periodesalaris</t>
  </si>
  <si>
    <t>Maandsalaris</t>
  </si>
  <si>
    <t>Volgnr.</t>
  </si>
  <si>
    <t>Periodiek</t>
  </si>
  <si>
    <t>FWG 80</t>
  </si>
  <si>
    <t>FWG 75</t>
  </si>
  <si>
    <t>FWG 70</t>
  </si>
  <si>
    <t>FWG 65</t>
  </si>
  <si>
    <t>FWG 60</t>
  </si>
  <si>
    <t>FWG 55</t>
  </si>
  <si>
    <t>FWG 50</t>
  </si>
  <si>
    <t>FWG 45</t>
  </si>
  <si>
    <t>FWG 40</t>
  </si>
  <si>
    <t>FWG 35</t>
  </si>
  <si>
    <t>FWG 30</t>
  </si>
  <si>
    <t>FWG 25</t>
  </si>
  <si>
    <t>FWG 20</t>
  </si>
  <si>
    <t>FWG 15</t>
  </si>
  <si>
    <t>WMJL</t>
  </si>
  <si>
    <t>21 jaar</t>
  </si>
  <si>
    <t>20 jaar</t>
  </si>
  <si>
    <t>19 jaar</t>
  </si>
  <si>
    <t>18 jaar</t>
  </si>
  <si>
    <t>17 jaar</t>
  </si>
  <si>
    <t>16 jaar</t>
  </si>
  <si>
    <t>Uurloon*</t>
  </si>
  <si>
    <t>Periodesalaris*</t>
  </si>
  <si>
    <t>Maandsalaris*</t>
  </si>
  <si>
    <t>Leeftijd</t>
  </si>
  <si>
    <t>FWG 10</t>
  </si>
  <si>
    <t>* Salarisbedragen van toepassing voor zover het wettelijk minimum (jeugdloon) niet hoger is</t>
  </si>
  <si>
    <t>per maand</t>
  </si>
  <si>
    <t>per periode</t>
  </si>
  <si>
    <t>per uur</t>
  </si>
  <si>
    <t>eerste praktijkleerjaar</t>
  </si>
  <si>
    <t>tweede praktijkleerjaar</t>
  </si>
  <si>
    <t>derde  praktijkleerjaar</t>
  </si>
  <si>
    <t>vierde praktijkleerjaar</t>
  </si>
  <si>
    <t>eerste maand</t>
  </si>
  <si>
    <t>vanaf de tweede maand</t>
  </si>
  <si>
    <t>FWG20, aanloopperiodiek 0</t>
  </si>
  <si>
    <t>vanaf de dertiende maand</t>
  </si>
  <si>
    <t>Salarisreeks Kraamzorg 1 maart 2022</t>
  </si>
  <si>
    <t>Salarisschalen Kraamzorg per 1 maart 2022</t>
  </si>
  <si>
    <t>,</t>
  </si>
  <si>
    <t>Salarissen diverse groepen per 1 maart 2022</t>
  </si>
  <si>
    <t>Salaris leerling verpleegkundige kwalificatie niveau 4 en duale opleiding niveau 5 en leerling-verzorgende-IG (kwalificatieniveau 3/3-IG) per 1 maart 2022</t>
  </si>
  <si>
    <t>Salaristabellen bij verkorte opleiding kraamverzorgende anders opgeleiden per 1 maart 2022</t>
  </si>
  <si>
    <t>Salaristabellen bij verkorte opleiding kraamverzorgende niet-opgeleiden per 1 maart 2022</t>
  </si>
  <si>
    <t>FWG 5 : let op dit is volgens wettelijk minimumloon overheid per 1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</si>
</sst>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0" fillId="0" borderId="0" xfId="0" applyNumberFormat="1"/>
    <xf numFmtId="164" fontId="0" fillId="0" borderId="0" xfId="0" applyNumberFormat="1"/>
    <xf numFmtId="0" fontId="2" fillId="0" borderId="1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0" borderId="0" xfId="0" applyFont="1"/>
    <xf numFmtId="1" fontId="2" fillId="0" borderId="1" xfId="0" applyNumberFormat="1" applyFont="1" applyBorder="1"/>
    <xf numFmtId="0" fontId="4" fillId="0" borderId="0" xfId="0" applyFont="1"/>
    <xf numFmtId="0" fontId="5" fillId="3" borderId="5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3" fillId="0" borderId="0" xfId="0" applyFont="1"/>
    <xf numFmtId="165" fontId="0" fillId="0" borderId="0" xfId="0" applyNumberFormat="1"/>
    <xf numFmtId="164" fontId="2" fillId="4" borderId="5" xfId="0" applyNumberFormat="1" applyFont="1" applyFill="1" applyBorder="1"/>
    <xf numFmtId="0" fontId="2" fillId="4" borderId="4" xfId="0" applyFont="1" applyFill="1" applyBorder="1"/>
    <xf numFmtId="164" fontId="2" fillId="4" borderId="6" xfId="0" applyNumberFormat="1" applyFont="1" applyFill="1" applyBorder="1"/>
    <xf numFmtId="0" fontId="2" fillId="4" borderId="7" xfId="0" applyFont="1" applyFill="1" applyBorder="1"/>
    <xf numFmtId="1" fontId="2" fillId="4" borderId="4" xfId="0" applyNumberFormat="1" applyFont="1" applyFill="1" applyBorder="1"/>
    <xf numFmtId="1" fontId="2" fillId="4" borderId="7" xfId="0" applyNumberFormat="1" applyFon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4" fontId="7" fillId="0" borderId="0" xfId="0" applyNumberFormat="1" applyFont="1"/>
    <xf numFmtId="0" fontId="6" fillId="3" borderId="15" xfId="0" applyFont="1" applyFill="1" applyBorder="1"/>
    <xf numFmtId="0" fontId="5" fillId="3" borderId="16" xfId="0" applyFont="1" applyFill="1" applyBorder="1" applyAlignment="1">
      <alignment horizontal="right"/>
    </xf>
    <xf numFmtId="0" fontId="6" fillId="0" borderId="15" xfId="0" applyFont="1" applyBorder="1"/>
    <xf numFmtId="4" fontId="6" fillId="0" borderId="16" xfId="0" applyNumberFormat="1" applyFont="1" applyBorder="1" applyAlignment="1">
      <alignment horizontal="right"/>
    </xf>
    <xf numFmtId="0" fontId="6" fillId="0" borderId="17" xfId="0" applyFont="1" applyBorder="1"/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 applyAlignment="1">
      <alignment horizontal="right"/>
    </xf>
    <xf numFmtId="0" fontId="10" fillId="2" borderId="11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0" xfId="0" applyFont="1"/>
    <xf numFmtId="0" fontId="13" fillId="4" borderId="5" xfId="0" applyFont="1" applyFill="1" applyBorder="1"/>
    <xf numFmtId="8" fontId="13" fillId="4" borderId="5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right"/>
    </xf>
    <xf numFmtId="164" fontId="2" fillId="0" borderId="5" xfId="0" applyNumberFormat="1" applyFont="1" applyBorder="1"/>
    <xf numFmtId="0" fontId="14" fillId="0" borderId="9" xfId="0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164" fontId="2" fillId="0" borderId="9" xfId="0" applyNumberFormat="1" applyFont="1" applyBorder="1"/>
    <xf numFmtId="0" fontId="14" fillId="0" borderId="9" xfId="0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2" fillId="0" borderId="0" xfId="0" applyNumberFormat="1" applyFont="1"/>
    <xf numFmtId="0" fontId="14" fillId="0" borderId="5" xfId="0" applyFont="1" applyBorder="1"/>
    <xf numFmtId="0" fontId="10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14" fillId="0" borderId="0" xfId="0" applyFont="1"/>
    <xf numFmtId="164" fontId="2" fillId="4" borderId="8" xfId="0" applyNumberFormat="1" applyFont="1" applyFill="1" applyBorder="1"/>
    <xf numFmtId="0" fontId="15" fillId="0" borderId="0" xfId="0" applyFont="1"/>
    <xf numFmtId="0" fontId="1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5" fillId="3" borderId="12" xfId="0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6" xfId="0" applyBorder="1" applyAlignment="1">
      <alignment wrapText="1"/>
    </xf>
  </cellXfs>
  <cellStyles count="1">
    <cellStyle name="Standaard" xfId="0" builtinId="0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>
          <fgColor indexed="64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fgColor indexed="64"/>
          <bgColor theme="0"/>
        </patternFill>
      </fill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671162-A2F4-4A2A-A693-BAE75D2F820F}" name="Tabel74" displayName="Tabel74" ref="B4:E54" totalsRowShown="0" headerRowDxfId="17" dataDxfId="15" headerRowBorderDxfId="16" tableBorderDxfId="14" totalsRowBorderDxfId="13">
  <tableColumns count="4">
    <tableColumn id="1" xr3:uid="{6AB508F9-A3AE-42DA-BBFE-75B533708950}" name="ip" dataDxfId="12"/>
    <tableColumn id="2" xr3:uid="{364CECD1-3ECD-4DB9-BC39-7686EB8D2BF6}" name="maandsalaris" dataDxfId="11"/>
    <tableColumn id="3" xr3:uid="{08AEB9C2-1EBD-4419-AC06-D81EADCD1034}" name="periodesalaris" dataDxfId="10">
      <calculatedColumnFormula>Tabel74[[#This Row],[uurloon]]*144</calculatedColumnFormula>
    </tableColumn>
    <tableColumn id="4" xr3:uid="{5773BDF7-A813-48EF-BA23-804320DB3519}" name="uurloon" dataDxfId="9">
      <calculatedColumnFormula>ROUND((Tabel74[[#This Row],[maandsalaris]]*12)/1872,2)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73FB971-121B-4704-9575-9FF9D9B87DB7}" name="Tabel85" displayName="Tabel85" ref="G4:J54" totalsRowShown="0" headerRowDxfId="8" dataDxfId="6" headerRowBorderDxfId="7" tableBorderDxfId="5" totalsRowBorderDxfId="4">
  <tableColumns count="4">
    <tableColumn id="1" xr3:uid="{4A03D4BB-9733-4DCC-9564-84E26A9DBFEB}" name="ip" dataDxfId="3"/>
    <tableColumn id="2" xr3:uid="{CE742987-1808-4423-AEF9-153DF15DF56A}" name="maandsalaris" dataDxfId="2"/>
    <tableColumn id="3" xr3:uid="{1843A3AF-61F4-44A5-BA51-715A0F92505E}" name="periodesalaris" dataDxfId="1">
      <calculatedColumnFormula>Tabel85[[#This Row],[uurloon]]*144</calculatedColumnFormula>
    </tableColumn>
    <tableColumn id="4" xr3:uid="{AF9E2C9D-7CAE-44F8-9D78-73A084D4C5B0}" name="uurloon" dataDxfId="0">
      <calculatedColumnFormula>ROUND((Tabel85[[#This Row],[maandsalaris]]*12)/1872,2)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871AE-C4D3-4C4C-BBC6-6E56A2041FB2}">
  <dimension ref="B1:N115"/>
  <sheetViews>
    <sheetView topLeftCell="A22" zoomScaleNormal="100" zoomScaleSheetLayoutView="90" workbookViewId="0">
      <selection activeCell="H43" sqref="H43"/>
    </sheetView>
  </sheetViews>
  <sheetFormatPr defaultRowHeight="15" x14ac:dyDescent="0.25"/>
  <cols>
    <col min="3" max="3" width="13.85546875" bestFit="1" customWidth="1"/>
    <col min="4" max="4" width="11.85546875" bestFit="1" customWidth="1"/>
    <col min="8" max="8" width="15.85546875" bestFit="1" customWidth="1"/>
    <col min="9" max="9" width="11.85546875" bestFit="1" customWidth="1"/>
    <col min="14" max="14" width="9.42578125" bestFit="1" customWidth="1"/>
    <col min="19" max="19" width="9.85546875" bestFit="1" customWidth="1"/>
  </cols>
  <sheetData>
    <row r="1" spans="2:13" x14ac:dyDescent="0.25">
      <c r="B1" s="56"/>
    </row>
    <row r="2" spans="2:13" x14ac:dyDescent="0.25">
      <c r="B2" s="57" t="s">
        <v>49</v>
      </c>
      <c r="C2" s="57"/>
      <c r="D2" s="57"/>
      <c r="E2" s="57"/>
      <c r="G2" s="1"/>
    </row>
    <row r="3" spans="2:13" x14ac:dyDescent="0.25">
      <c r="C3" s="2"/>
      <c r="D3" s="2"/>
      <c r="E3" s="2"/>
      <c r="G3" s="1"/>
    </row>
    <row r="4" spans="2:13" x14ac:dyDescent="0.25">
      <c r="B4" s="3" t="s">
        <v>0</v>
      </c>
      <c r="C4" s="4" t="s">
        <v>1</v>
      </c>
      <c r="D4" s="4" t="s">
        <v>2</v>
      </c>
      <c r="E4" s="5" t="s">
        <v>3</v>
      </c>
      <c r="F4" s="6"/>
      <c r="G4" s="7" t="s">
        <v>0</v>
      </c>
      <c r="H4" s="4" t="s">
        <v>1</v>
      </c>
      <c r="I4" s="4" t="s">
        <v>2</v>
      </c>
      <c r="J4" s="5" t="s">
        <v>3</v>
      </c>
      <c r="M4" s="6"/>
    </row>
    <row r="5" spans="2:13" x14ac:dyDescent="0.25">
      <c r="B5" s="14">
        <v>1</v>
      </c>
      <c r="C5" s="13">
        <v>1652.0630000000001</v>
      </c>
      <c r="D5" s="13">
        <f>Tabel74[[#This Row],[uurloon]]*144</f>
        <v>1524.96</v>
      </c>
      <c r="E5" s="15">
        <f>ROUND((Tabel74[[#This Row],[maandsalaris]]*12)/1872,2)</f>
        <v>10.59</v>
      </c>
      <c r="F5" s="6"/>
      <c r="G5" s="17">
        <v>51</v>
      </c>
      <c r="H5" s="13">
        <v>5156.3</v>
      </c>
      <c r="I5" s="13">
        <f>Tabel85[[#This Row],[uurloon]]*144</f>
        <v>4759.2</v>
      </c>
      <c r="J5" s="15">
        <f>ROUND((Tabel85[[#This Row],[maandsalaris]]*12)/1872,2)</f>
        <v>33.049999999999997</v>
      </c>
      <c r="M5" s="6"/>
    </row>
    <row r="6" spans="2:13" x14ac:dyDescent="0.25">
      <c r="B6" s="14">
        <v>2</v>
      </c>
      <c r="C6" s="13">
        <v>1683.2837999999999</v>
      </c>
      <c r="D6" s="13">
        <f>Tabel74[[#This Row],[uurloon]]*144</f>
        <v>1553.7599999999998</v>
      </c>
      <c r="E6" s="15">
        <f>ROUND((Tabel74[[#This Row],[maandsalaris]]*12)/1872,2)</f>
        <v>10.79</v>
      </c>
      <c r="F6" s="6"/>
      <c r="G6" s="17">
        <v>52</v>
      </c>
      <c r="H6" s="13">
        <v>5227.2349000000004</v>
      </c>
      <c r="I6" s="13">
        <f>Tabel85[[#This Row],[uurloon]]*144</f>
        <v>4825.4399999999996</v>
      </c>
      <c r="J6" s="15">
        <f>ROUND((Tabel85[[#This Row],[maandsalaris]]*12)/1872,2)</f>
        <v>33.51</v>
      </c>
      <c r="M6" s="6"/>
    </row>
    <row r="7" spans="2:13" x14ac:dyDescent="0.25">
      <c r="B7" s="14">
        <v>3</v>
      </c>
      <c r="C7" s="13">
        <v>1714.4840999999999</v>
      </c>
      <c r="D7" s="13">
        <f>Tabel74[[#This Row],[uurloon]]*144</f>
        <v>1582.56</v>
      </c>
      <c r="E7" s="15">
        <f>ROUND((Tabel74[[#This Row],[maandsalaris]]*12)/1872,2)</f>
        <v>10.99</v>
      </c>
      <c r="F7" s="6"/>
      <c r="G7" s="17">
        <v>53</v>
      </c>
      <c r="H7" s="13">
        <v>5302.4831999999997</v>
      </c>
      <c r="I7" s="13">
        <f>Tabel85[[#This Row],[uurloon]]*144</f>
        <v>4894.5600000000004</v>
      </c>
      <c r="J7" s="15">
        <f>ROUND((Tabel85[[#This Row],[maandsalaris]]*12)/1872,2)</f>
        <v>33.99</v>
      </c>
      <c r="M7" s="6"/>
    </row>
    <row r="8" spans="2:13" x14ac:dyDescent="0.25">
      <c r="B8" s="14">
        <v>4</v>
      </c>
      <c r="C8" s="13">
        <v>1781.2288000000001</v>
      </c>
      <c r="D8" s="13">
        <f>Tabel74[[#This Row],[uurloon]]*144</f>
        <v>1644.48</v>
      </c>
      <c r="E8" s="15">
        <f>ROUND((Tabel74[[#This Row],[maandsalaris]]*12)/1872,2)</f>
        <v>11.42</v>
      </c>
      <c r="F8" s="6"/>
      <c r="G8" s="17">
        <v>54</v>
      </c>
      <c r="H8" s="13">
        <v>5373.4386000000004</v>
      </c>
      <c r="I8" s="13">
        <f>Tabel85[[#This Row],[uurloon]]*144</f>
        <v>4960.8</v>
      </c>
      <c r="J8" s="15">
        <f>ROUND((Tabel85[[#This Row],[maandsalaris]]*12)/1872,2)</f>
        <v>34.450000000000003</v>
      </c>
      <c r="M8" s="6"/>
    </row>
    <row r="9" spans="2:13" x14ac:dyDescent="0.25">
      <c r="B9" s="14">
        <v>5</v>
      </c>
      <c r="C9" s="13">
        <v>1846.4844000000001</v>
      </c>
      <c r="D9" s="13">
        <f>Tabel74[[#This Row],[uurloon]]*144</f>
        <v>1704.96</v>
      </c>
      <c r="E9" s="15">
        <f>ROUND((Tabel74[[#This Row],[maandsalaris]]*12)/1872,2)</f>
        <v>11.84</v>
      </c>
      <c r="F9" s="6"/>
      <c r="G9" s="17">
        <v>55</v>
      </c>
      <c r="H9" s="13">
        <v>5445.8317999999999</v>
      </c>
      <c r="I9" s="13">
        <f>Tabel85[[#This Row],[uurloon]]*144</f>
        <v>5027.0399999999991</v>
      </c>
      <c r="J9" s="15">
        <f>ROUND((Tabel85[[#This Row],[maandsalaris]]*12)/1872,2)</f>
        <v>34.909999999999997</v>
      </c>
      <c r="M9" s="6"/>
    </row>
    <row r="10" spans="2:13" x14ac:dyDescent="0.25">
      <c r="B10" s="14">
        <v>6</v>
      </c>
      <c r="C10" s="13">
        <v>1881.9878000000001</v>
      </c>
      <c r="D10" s="13">
        <f>Tabel74[[#This Row],[uurloon]]*144</f>
        <v>1736.64</v>
      </c>
      <c r="E10" s="15">
        <f>ROUND((Tabel74[[#This Row],[maandsalaris]]*12)/1872,2)</f>
        <v>12.06</v>
      </c>
      <c r="F10" s="6"/>
      <c r="G10" s="17">
        <v>56</v>
      </c>
      <c r="H10" s="13">
        <v>5519.6423000000004</v>
      </c>
      <c r="I10" s="13">
        <f>Tabel85[[#This Row],[uurloon]]*144</f>
        <v>5094.72</v>
      </c>
      <c r="J10" s="15">
        <f>ROUND((Tabel85[[#This Row],[maandsalaris]]*12)/1872,2)</f>
        <v>35.380000000000003</v>
      </c>
      <c r="M10" s="6"/>
    </row>
    <row r="11" spans="2:13" x14ac:dyDescent="0.25">
      <c r="B11" s="14">
        <v>7</v>
      </c>
      <c r="C11" s="13">
        <v>1931.6534999999999</v>
      </c>
      <c r="D11" s="13">
        <f>Tabel74[[#This Row],[uurloon]]*144</f>
        <v>1782.72</v>
      </c>
      <c r="E11" s="15">
        <f>ROUND((Tabel74[[#This Row],[maandsalaris]]*12)/1872,2)</f>
        <v>12.38</v>
      </c>
      <c r="F11" s="6"/>
      <c r="G11" s="17">
        <v>57</v>
      </c>
      <c r="H11" s="13">
        <v>5590.6080000000002</v>
      </c>
      <c r="I11" s="13">
        <f>Tabel85[[#This Row],[uurloon]]*144</f>
        <v>5160.9600000000009</v>
      </c>
      <c r="J11" s="15">
        <f>ROUND((Tabel85[[#This Row],[maandsalaris]]*12)/1872,2)</f>
        <v>35.840000000000003</v>
      </c>
      <c r="M11" s="6"/>
    </row>
    <row r="12" spans="2:13" x14ac:dyDescent="0.25">
      <c r="B12" s="14">
        <v>8</v>
      </c>
      <c r="C12" s="13">
        <v>1979.902</v>
      </c>
      <c r="D12" s="13">
        <f>Tabel74[[#This Row],[uurloon]]*144</f>
        <v>1827.36</v>
      </c>
      <c r="E12" s="15">
        <f>ROUND((Tabel74[[#This Row],[maandsalaris]]*12)/1872,2)</f>
        <v>12.69</v>
      </c>
      <c r="F12" s="6"/>
      <c r="G12" s="17">
        <v>58</v>
      </c>
      <c r="H12" s="13">
        <v>5662.9498999999996</v>
      </c>
      <c r="I12" s="13">
        <f>Tabel85[[#This Row],[uurloon]]*144</f>
        <v>5227.2</v>
      </c>
      <c r="J12" s="15">
        <f>ROUND((Tabel85[[#This Row],[maandsalaris]]*12)/1872,2)</f>
        <v>36.299999999999997</v>
      </c>
      <c r="M12" s="6"/>
    </row>
    <row r="13" spans="2:13" x14ac:dyDescent="0.25">
      <c r="B13" s="14">
        <v>9</v>
      </c>
      <c r="C13" s="13">
        <v>2032.433</v>
      </c>
      <c r="D13" s="13">
        <f>Tabel74[[#This Row],[uurloon]]*144</f>
        <v>1876.32</v>
      </c>
      <c r="E13" s="15">
        <f>ROUND((Tabel74[[#This Row],[maandsalaris]]*12)/1872,2)</f>
        <v>13.03</v>
      </c>
      <c r="F13" s="6"/>
      <c r="G13" s="17">
        <v>59</v>
      </c>
      <c r="H13" s="13">
        <v>5738.2084999999997</v>
      </c>
      <c r="I13" s="13">
        <f>Tabel85[[#This Row],[uurloon]]*144</f>
        <v>5296.32</v>
      </c>
      <c r="J13" s="15">
        <f>ROUND((Tabel85[[#This Row],[maandsalaris]]*12)/1872,2)</f>
        <v>36.78</v>
      </c>
      <c r="M13" s="6"/>
    </row>
    <row r="14" spans="2:13" x14ac:dyDescent="0.25">
      <c r="B14" s="14">
        <v>10</v>
      </c>
      <c r="C14" s="13">
        <v>2089.1952999999999</v>
      </c>
      <c r="D14" s="13">
        <f>Tabel74[[#This Row],[uurloon]]*144</f>
        <v>1928.16</v>
      </c>
      <c r="E14" s="15">
        <f>ROUND((Tabel74[[#This Row],[maandsalaris]]*12)/1872,2)</f>
        <v>13.39</v>
      </c>
      <c r="F14" s="6"/>
      <c r="G14" s="17">
        <v>60</v>
      </c>
      <c r="H14" s="13">
        <v>5810.5811000000003</v>
      </c>
      <c r="I14" s="13">
        <f>Tabel85[[#This Row],[uurloon]]*144</f>
        <v>5364</v>
      </c>
      <c r="J14" s="15">
        <f>ROUND((Tabel85[[#This Row],[maandsalaris]]*12)/1872,2)</f>
        <v>37.25</v>
      </c>
      <c r="M14" s="6"/>
    </row>
    <row r="15" spans="2:13" x14ac:dyDescent="0.25">
      <c r="B15" s="14">
        <v>11</v>
      </c>
      <c r="C15" s="13">
        <v>2153.0542</v>
      </c>
      <c r="D15" s="13">
        <f>Tabel74[[#This Row],[uurloon]]*144</f>
        <v>1987.2</v>
      </c>
      <c r="E15" s="15">
        <f>ROUND((Tabel74[[#This Row],[maandsalaris]]*12)/1872,2)</f>
        <v>13.8</v>
      </c>
      <c r="F15" s="6"/>
      <c r="G15" s="17">
        <v>61</v>
      </c>
      <c r="H15" s="13">
        <v>5881.5673999999999</v>
      </c>
      <c r="I15" s="13">
        <f>Tabel85[[#This Row],[uurloon]]*144</f>
        <v>5428.8</v>
      </c>
      <c r="J15" s="15">
        <f>ROUND((Tabel85[[#This Row],[maandsalaris]]*12)/1872,2)</f>
        <v>37.700000000000003</v>
      </c>
      <c r="M15" s="6"/>
    </row>
    <row r="16" spans="2:13" x14ac:dyDescent="0.25">
      <c r="B16" s="14">
        <v>12</v>
      </c>
      <c r="C16" s="13">
        <v>2219.7577999999999</v>
      </c>
      <c r="D16" s="13">
        <f>Tabel74[[#This Row],[uurloon]]*144</f>
        <v>2049.12</v>
      </c>
      <c r="E16" s="15">
        <f>ROUND((Tabel74[[#This Row],[maandsalaris]]*12)/1872,2)</f>
        <v>14.23</v>
      </c>
      <c r="F16" s="6"/>
      <c r="G16" s="17">
        <v>62</v>
      </c>
      <c r="H16" s="13">
        <v>5956.7745999999997</v>
      </c>
      <c r="I16" s="13">
        <f>Tabel85[[#This Row],[uurloon]]*144</f>
        <v>5497.92</v>
      </c>
      <c r="J16" s="15">
        <f>ROUND((Tabel85[[#This Row],[maandsalaris]]*12)/1872,2)</f>
        <v>38.18</v>
      </c>
      <c r="M16" s="6"/>
    </row>
    <row r="17" spans="2:13" x14ac:dyDescent="0.25">
      <c r="B17" s="14">
        <v>13</v>
      </c>
      <c r="C17" s="13">
        <v>2294.9958000000001</v>
      </c>
      <c r="D17" s="13">
        <f>Tabel74[[#This Row],[uurloon]]*144</f>
        <v>2118.2400000000002</v>
      </c>
      <c r="E17" s="15">
        <f>ROUND((Tabel74[[#This Row],[maandsalaris]]*12)/1872,2)</f>
        <v>14.71</v>
      </c>
      <c r="F17" s="6"/>
      <c r="G17" s="17">
        <v>63</v>
      </c>
      <c r="H17" s="13">
        <v>6027.7403000000004</v>
      </c>
      <c r="I17" s="13">
        <f>Tabel85[[#This Row],[uurloon]]*144</f>
        <v>5564.16</v>
      </c>
      <c r="J17" s="15">
        <f>ROUND((Tabel85[[#This Row],[maandsalaris]]*12)/1872,2)</f>
        <v>38.64</v>
      </c>
      <c r="M17" s="6"/>
    </row>
    <row r="18" spans="2:13" x14ac:dyDescent="0.25">
      <c r="B18" s="14">
        <v>14</v>
      </c>
      <c r="C18" s="13">
        <v>2370.1927999999998</v>
      </c>
      <c r="D18" s="13">
        <f>Tabel74[[#This Row],[uurloon]]*144</f>
        <v>2187.36</v>
      </c>
      <c r="E18" s="15">
        <f>ROUND((Tabel74[[#This Row],[maandsalaris]]*12)/1872,2)</f>
        <v>15.19</v>
      </c>
      <c r="F18" s="6"/>
      <c r="G18" s="17">
        <v>64</v>
      </c>
      <c r="H18" s="13">
        <v>6102.9475000000002</v>
      </c>
      <c r="I18" s="13">
        <f>Tabel85[[#This Row],[uurloon]]*144</f>
        <v>5633.28</v>
      </c>
      <c r="J18" s="15">
        <f>ROUND((Tabel85[[#This Row],[maandsalaris]]*12)/1872,2)</f>
        <v>39.119999999999997</v>
      </c>
      <c r="M18" s="6"/>
    </row>
    <row r="19" spans="2:13" x14ac:dyDescent="0.25">
      <c r="B19" s="14">
        <v>15</v>
      </c>
      <c r="C19" s="13">
        <v>2439.7719999999999</v>
      </c>
      <c r="D19" s="13">
        <f>Tabel74[[#This Row],[uurloon]]*144</f>
        <v>2252.16</v>
      </c>
      <c r="E19" s="15">
        <f>ROUND((Tabel74[[#This Row],[maandsalaris]]*12)/1872,2)</f>
        <v>15.64</v>
      </c>
      <c r="F19" s="6"/>
      <c r="G19" s="17">
        <v>65</v>
      </c>
      <c r="H19" s="13">
        <v>6192.3581000000004</v>
      </c>
      <c r="I19" s="13">
        <f>Tabel85[[#This Row],[uurloon]]*144</f>
        <v>5715.36</v>
      </c>
      <c r="J19" s="15">
        <f>ROUND((Tabel85[[#This Row],[maandsalaris]]*12)/1872,2)</f>
        <v>39.69</v>
      </c>
      <c r="M19" s="6"/>
    </row>
    <row r="20" spans="2:13" x14ac:dyDescent="0.25">
      <c r="B20" s="14">
        <v>16</v>
      </c>
      <c r="C20" s="13">
        <v>2517.8035</v>
      </c>
      <c r="D20" s="13">
        <f>Tabel74[[#This Row],[uurloon]]*144</f>
        <v>2324.16</v>
      </c>
      <c r="E20" s="15">
        <f>ROUND((Tabel74[[#This Row],[maandsalaris]]*12)/1872,2)</f>
        <v>16.14</v>
      </c>
      <c r="F20" s="6"/>
      <c r="G20" s="17">
        <v>66</v>
      </c>
      <c r="H20" s="13">
        <v>6283.2475999999997</v>
      </c>
      <c r="I20" s="13">
        <f>Tabel85[[#This Row],[uurloon]]*144</f>
        <v>5800.32</v>
      </c>
      <c r="J20" s="15">
        <f>ROUND((Tabel85[[#This Row],[maandsalaris]]*12)/1872,2)</f>
        <v>40.28</v>
      </c>
      <c r="M20" s="6"/>
    </row>
    <row r="21" spans="2:13" x14ac:dyDescent="0.25">
      <c r="B21" s="14">
        <v>17</v>
      </c>
      <c r="C21" s="13">
        <v>2581.6725999999999</v>
      </c>
      <c r="D21" s="13">
        <f>Tabel74[[#This Row],[uurloon]]*144</f>
        <v>2383.2000000000003</v>
      </c>
      <c r="E21" s="15">
        <f>ROUND((Tabel74[[#This Row],[maandsalaris]]*12)/1872,2)</f>
        <v>16.55</v>
      </c>
      <c r="F21" s="6"/>
      <c r="G21" s="17">
        <v>67</v>
      </c>
      <c r="H21" s="13">
        <v>6374.0343999999996</v>
      </c>
      <c r="I21" s="13">
        <f>Tabel85[[#This Row],[uurloon]]*144</f>
        <v>5883.84</v>
      </c>
      <c r="J21" s="15">
        <f>ROUND((Tabel85[[#This Row],[maandsalaris]]*12)/1872,2)</f>
        <v>40.86</v>
      </c>
      <c r="M21" s="6"/>
    </row>
    <row r="22" spans="2:13" x14ac:dyDescent="0.25">
      <c r="B22" s="14">
        <v>18</v>
      </c>
      <c r="C22" s="13">
        <v>2658.3279000000002</v>
      </c>
      <c r="D22" s="13">
        <f>Tabel74[[#This Row],[uurloon]]*144</f>
        <v>2453.7599999999998</v>
      </c>
      <c r="E22" s="15">
        <f>ROUND((Tabel74[[#This Row],[maandsalaris]]*12)/1872,2)</f>
        <v>17.04</v>
      </c>
      <c r="F22" s="6"/>
      <c r="G22" s="17">
        <v>68</v>
      </c>
      <c r="H22" s="13">
        <v>6466.3001000000004</v>
      </c>
      <c r="I22" s="13">
        <f>Tabel85[[#This Row],[uurloon]]*144</f>
        <v>5968.8</v>
      </c>
      <c r="J22" s="15">
        <f>ROUND((Tabel85[[#This Row],[maandsalaris]]*12)/1872,2)</f>
        <v>41.45</v>
      </c>
      <c r="M22" s="6"/>
    </row>
    <row r="23" spans="2:13" x14ac:dyDescent="0.25">
      <c r="B23" s="14">
        <v>19</v>
      </c>
      <c r="C23" s="13">
        <v>2727.8557999999998</v>
      </c>
      <c r="D23" s="13">
        <f>Tabel74[[#This Row],[uurloon]]*144</f>
        <v>2518.56</v>
      </c>
      <c r="E23" s="15">
        <f>ROUND((Tabel74[[#This Row],[maandsalaris]]*12)/1872,2)</f>
        <v>17.489999999999998</v>
      </c>
      <c r="F23" s="6"/>
      <c r="G23" s="17">
        <v>69</v>
      </c>
      <c r="H23" s="13">
        <v>6555.7209999999995</v>
      </c>
      <c r="I23" s="13">
        <f>Tabel85[[#This Row],[uurloon]]*144</f>
        <v>6050.88</v>
      </c>
      <c r="J23" s="15">
        <f>ROUND((Tabel85[[#This Row],[maandsalaris]]*12)/1872,2)</f>
        <v>42.02</v>
      </c>
      <c r="M23" s="6"/>
    </row>
    <row r="24" spans="2:13" x14ac:dyDescent="0.25">
      <c r="B24" s="14">
        <v>20</v>
      </c>
      <c r="C24" s="13">
        <v>2801.6867999999999</v>
      </c>
      <c r="D24" s="13">
        <f>Tabel74[[#This Row],[uurloon]]*144</f>
        <v>2586.2400000000002</v>
      </c>
      <c r="E24" s="15">
        <f>ROUND((Tabel74[[#This Row],[maandsalaris]]*12)/1872,2)</f>
        <v>17.96</v>
      </c>
      <c r="F24" s="6"/>
      <c r="G24" s="17">
        <v>70</v>
      </c>
      <c r="H24" s="13">
        <v>6647.9763999999996</v>
      </c>
      <c r="I24" s="13">
        <f>Tabel85[[#This Row],[uurloon]]*144</f>
        <v>6137.28</v>
      </c>
      <c r="J24" s="15">
        <f>ROUND((Tabel85[[#This Row],[maandsalaris]]*12)/1872,2)</f>
        <v>42.62</v>
      </c>
      <c r="M24" s="6"/>
    </row>
    <row r="25" spans="2:13" x14ac:dyDescent="0.25">
      <c r="B25" s="14">
        <v>21</v>
      </c>
      <c r="C25" s="13">
        <v>2874.08</v>
      </c>
      <c r="D25" s="13">
        <f>Tabel74[[#This Row],[uurloon]]*144</f>
        <v>2652.4800000000005</v>
      </c>
      <c r="E25" s="15">
        <f>ROUND((Tabel74[[#This Row],[maandsalaris]]*12)/1872,2)</f>
        <v>18.420000000000002</v>
      </c>
      <c r="F25" s="6"/>
      <c r="G25" s="17">
        <v>71</v>
      </c>
      <c r="H25" s="13">
        <v>6737.3972999999996</v>
      </c>
      <c r="I25" s="13">
        <f>Tabel85[[#This Row],[uurloon]]*144</f>
        <v>6219.36</v>
      </c>
      <c r="J25" s="15">
        <f>ROUND((Tabel85[[#This Row],[maandsalaris]]*12)/1872,2)</f>
        <v>43.19</v>
      </c>
      <c r="M25" s="6"/>
    </row>
    <row r="26" spans="2:13" x14ac:dyDescent="0.25">
      <c r="B26" s="14">
        <v>22</v>
      </c>
      <c r="C26" s="13">
        <v>2945.0355</v>
      </c>
      <c r="D26" s="13">
        <f>Tabel74[[#This Row],[uurloon]]*144</f>
        <v>2718.72</v>
      </c>
      <c r="E26" s="15">
        <f>ROUND((Tabel74[[#This Row],[maandsalaris]]*12)/1872,2)</f>
        <v>18.88</v>
      </c>
      <c r="F26" s="6"/>
      <c r="G26" s="17">
        <v>72</v>
      </c>
      <c r="H26" s="13">
        <v>6831.0392000000002</v>
      </c>
      <c r="I26" s="13">
        <f>Tabel85[[#This Row],[uurloon]]*144</f>
        <v>6305.76</v>
      </c>
      <c r="J26" s="15">
        <f>ROUND((Tabel85[[#This Row],[maandsalaris]]*12)/1872,2)</f>
        <v>43.79</v>
      </c>
      <c r="M26" s="6"/>
    </row>
    <row r="27" spans="2:13" x14ac:dyDescent="0.25">
      <c r="B27" s="14">
        <v>23</v>
      </c>
      <c r="C27" s="13">
        <v>3017.4184</v>
      </c>
      <c r="D27" s="13">
        <f>Tabel74[[#This Row],[uurloon]]*144</f>
        <v>2784.96</v>
      </c>
      <c r="E27" s="15">
        <f>ROUND((Tabel74[[#This Row],[maandsalaris]]*12)/1872,2)</f>
        <v>19.34</v>
      </c>
      <c r="F27" s="6"/>
      <c r="G27" s="17">
        <v>73</v>
      </c>
      <c r="H27" s="13">
        <v>6921.9080999999996</v>
      </c>
      <c r="I27" s="13">
        <f>Tabel85[[#This Row],[uurloon]]*144</f>
        <v>6389.28</v>
      </c>
      <c r="J27" s="15">
        <f>ROUND((Tabel85[[#This Row],[maandsalaris]]*12)/1872,2)</f>
        <v>44.37</v>
      </c>
      <c r="M27" s="6"/>
    </row>
    <row r="28" spans="2:13" x14ac:dyDescent="0.25">
      <c r="B28" s="14">
        <v>24</v>
      </c>
      <c r="C28" s="13">
        <v>3091.2289000000001</v>
      </c>
      <c r="D28" s="13">
        <f>Tabel74[[#This Row],[uurloon]]*144</f>
        <v>2854.08</v>
      </c>
      <c r="E28" s="15">
        <f>ROUND((Tabel74[[#This Row],[maandsalaris]]*12)/1872,2)</f>
        <v>19.82</v>
      </c>
      <c r="F28" s="6"/>
      <c r="G28" s="17">
        <v>74</v>
      </c>
      <c r="H28" s="13">
        <v>7012.7359999999999</v>
      </c>
      <c r="I28" s="13">
        <f>Tabel85[[#This Row],[uurloon]]*144</f>
        <v>6472.8</v>
      </c>
      <c r="J28" s="15">
        <f>ROUND((Tabel85[[#This Row],[maandsalaris]]*12)/1872,2)</f>
        <v>44.95</v>
      </c>
      <c r="M28" s="6"/>
    </row>
    <row r="29" spans="2:13" x14ac:dyDescent="0.25">
      <c r="B29" s="14">
        <v>25</v>
      </c>
      <c r="C29" s="13">
        <v>3166.4259000000002</v>
      </c>
      <c r="D29" s="13">
        <f>Tabel74[[#This Row],[uurloon]]*144</f>
        <v>2923.2000000000003</v>
      </c>
      <c r="E29" s="15">
        <f>ROUND((Tabel74[[#This Row],[maandsalaris]]*12)/1872,2)</f>
        <v>20.3</v>
      </c>
      <c r="F29" s="6"/>
      <c r="G29" s="17">
        <v>75</v>
      </c>
      <c r="H29" s="13">
        <v>7103.5536000000002</v>
      </c>
      <c r="I29" s="13">
        <f>Tabel85[[#This Row],[uurloon]]*144</f>
        <v>6557.76</v>
      </c>
      <c r="J29" s="15">
        <f>ROUND((Tabel85[[#This Row],[maandsalaris]]*12)/1872,2)</f>
        <v>45.54</v>
      </c>
      <c r="M29" s="6"/>
    </row>
    <row r="30" spans="2:13" x14ac:dyDescent="0.25">
      <c r="B30" s="14">
        <v>26</v>
      </c>
      <c r="C30" s="13">
        <v>3244.4881</v>
      </c>
      <c r="D30" s="13">
        <f>Tabel74[[#This Row],[uurloon]]*144</f>
        <v>2995.2000000000003</v>
      </c>
      <c r="E30" s="15">
        <f>ROUND((Tabel74[[#This Row],[maandsalaris]]*12)/1872,2)</f>
        <v>20.8</v>
      </c>
      <c r="F30" s="6"/>
      <c r="G30" s="17">
        <v>76</v>
      </c>
      <c r="H30" s="13">
        <v>7195.8090000000002</v>
      </c>
      <c r="I30" s="13">
        <f>Tabel85[[#This Row],[uurloon]]*144</f>
        <v>6642.72</v>
      </c>
      <c r="J30" s="15">
        <f>ROUND((Tabel85[[#This Row],[maandsalaris]]*12)/1872,2)</f>
        <v>46.13</v>
      </c>
      <c r="M30" s="6"/>
    </row>
    <row r="31" spans="2:13" x14ac:dyDescent="0.25">
      <c r="B31" s="14">
        <v>27</v>
      </c>
      <c r="C31" s="13">
        <v>3325.4259999999999</v>
      </c>
      <c r="D31" s="13">
        <f>Tabel74[[#This Row],[uurloon]]*144</f>
        <v>3070.08</v>
      </c>
      <c r="E31" s="15">
        <f>ROUND((Tabel74[[#This Row],[maandsalaris]]*12)/1872,2)</f>
        <v>21.32</v>
      </c>
      <c r="F31" s="6"/>
      <c r="G31" s="17">
        <v>77</v>
      </c>
      <c r="H31" s="13">
        <v>7285.2196000000004</v>
      </c>
      <c r="I31" s="13">
        <f>Tabel85[[#This Row],[uurloon]]*144</f>
        <v>6724.8</v>
      </c>
      <c r="J31" s="15">
        <f>ROUND((Tabel85[[#This Row],[maandsalaris]]*12)/1872,2)</f>
        <v>46.7</v>
      </c>
      <c r="M31" s="6"/>
    </row>
    <row r="32" spans="2:13" x14ac:dyDescent="0.25">
      <c r="B32" s="14">
        <v>28</v>
      </c>
      <c r="C32" s="13">
        <v>3396.3301000000001</v>
      </c>
      <c r="D32" s="13">
        <f>Tabel74[[#This Row],[uurloon]]*144</f>
        <v>3134.88</v>
      </c>
      <c r="E32" s="15">
        <f>ROUND((Tabel74[[#This Row],[maandsalaris]]*12)/1872,2)</f>
        <v>21.77</v>
      </c>
      <c r="F32" s="6"/>
      <c r="G32" s="17">
        <v>78</v>
      </c>
      <c r="H32" s="13">
        <v>7386.0093999999999</v>
      </c>
      <c r="I32" s="13">
        <f>Tabel85[[#This Row],[uurloon]]*144</f>
        <v>6818.4000000000005</v>
      </c>
      <c r="J32" s="15">
        <f>ROUND((Tabel85[[#This Row],[maandsalaris]]*12)/1872,2)</f>
        <v>47.35</v>
      </c>
      <c r="M32" s="6"/>
    </row>
    <row r="33" spans="2:13" x14ac:dyDescent="0.25">
      <c r="B33" s="14">
        <v>29</v>
      </c>
      <c r="C33" s="13">
        <v>3475.8301999999999</v>
      </c>
      <c r="D33" s="13">
        <f>Tabel74[[#This Row],[uurloon]]*144</f>
        <v>3208.32</v>
      </c>
      <c r="E33" s="15">
        <f>ROUND((Tabel74[[#This Row],[maandsalaris]]*12)/1872,2)</f>
        <v>22.28</v>
      </c>
      <c r="F33" s="6"/>
      <c r="G33" s="17">
        <v>79</v>
      </c>
      <c r="H33" s="13">
        <v>7491.0612000000001</v>
      </c>
      <c r="I33" s="13">
        <f>Tabel85[[#This Row],[uurloon]]*144</f>
        <v>6914.88</v>
      </c>
      <c r="J33" s="15">
        <f>ROUND((Tabel85[[#This Row],[maandsalaris]]*12)/1872,2)</f>
        <v>48.02</v>
      </c>
      <c r="M33" s="6"/>
    </row>
    <row r="34" spans="2:13" x14ac:dyDescent="0.25">
      <c r="B34" s="14">
        <v>30</v>
      </c>
      <c r="C34" s="13">
        <v>3553.9232000000002</v>
      </c>
      <c r="D34" s="13">
        <f>Tabel74[[#This Row],[uurloon]]*144</f>
        <v>3280.32</v>
      </c>
      <c r="E34" s="15">
        <f>ROUND((Tabel74[[#This Row],[maandsalaris]]*12)/1872,2)</f>
        <v>22.78</v>
      </c>
      <c r="F34" s="6"/>
      <c r="G34" s="17">
        <v>80</v>
      </c>
      <c r="H34" s="13">
        <v>7588.9548999999997</v>
      </c>
      <c r="I34" s="13">
        <f>Tabel85[[#This Row],[uurloon]]*144</f>
        <v>7005.5999999999995</v>
      </c>
      <c r="J34" s="15">
        <f>ROUND((Tabel85[[#This Row],[maandsalaris]]*12)/1872,2)</f>
        <v>48.65</v>
      </c>
      <c r="M34" s="6"/>
    </row>
    <row r="35" spans="2:13" x14ac:dyDescent="0.25">
      <c r="B35" s="14">
        <v>31</v>
      </c>
      <c r="C35" s="13">
        <v>3627.7029000000002</v>
      </c>
      <c r="D35" s="13">
        <f>Tabel74[[#This Row],[uurloon]]*144</f>
        <v>3348</v>
      </c>
      <c r="E35" s="15">
        <f>ROUND((Tabel74[[#This Row],[maandsalaris]]*12)/1872,2)</f>
        <v>23.25</v>
      </c>
      <c r="F35" s="6"/>
      <c r="G35" s="17">
        <v>81</v>
      </c>
      <c r="H35" s="13">
        <v>7692.5895</v>
      </c>
      <c r="I35" s="13">
        <f>Tabel85[[#This Row],[uurloon]]*144</f>
        <v>7100.64</v>
      </c>
      <c r="J35" s="15">
        <f>ROUND((Tabel85[[#This Row],[maandsalaris]]*12)/1872,2)</f>
        <v>49.31</v>
      </c>
      <c r="M35" s="6"/>
    </row>
    <row r="36" spans="2:13" x14ac:dyDescent="0.25">
      <c r="B36" s="14">
        <v>32</v>
      </c>
      <c r="C36" s="13">
        <v>3701.4825999999998</v>
      </c>
      <c r="D36" s="13">
        <f>Tabel74[[#This Row],[uurloon]]*144</f>
        <v>3417.12</v>
      </c>
      <c r="E36" s="15">
        <f>ROUND((Tabel74[[#This Row],[maandsalaris]]*12)/1872,2)</f>
        <v>23.73</v>
      </c>
      <c r="F36" s="6"/>
      <c r="G36" s="17">
        <v>82</v>
      </c>
      <c r="H36" s="13">
        <v>7794.7965000000004</v>
      </c>
      <c r="I36" s="13">
        <f>Tabel85[[#This Row],[uurloon]]*144</f>
        <v>7195.68</v>
      </c>
      <c r="J36" s="15">
        <f>ROUND((Tabel85[[#This Row],[maandsalaris]]*12)/1872,2)</f>
        <v>49.97</v>
      </c>
      <c r="M36" s="6"/>
    </row>
    <row r="37" spans="2:13" x14ac:dyDescent="0.25">
      <c r="B37" s="14">
        <v>33</v>
      </c>
      <c r="C37" s="13">
        <v>3779.5551</v>
      </c>
      <c r="D37" s="13">
        <f>Tabel74[[#This Row],[uurloon]]*144</f>
        <v>3489.12</v>
      </c>
      <c r="E37" s="15">
        <f>ROUND((Tabel74[[#This Row],[maandsalaris]]*12)/1872,2)</f>
        <v>24.23</v>
      </c>
      <c r="F37" s="6"/>
      <c r="G37" s="17">
        <v>83</v>
      </c>
      <c r="H37" s="13">
        <v>7894.1073999999999</v>
      </c>
      <c r="I37" s="13">
        <f>Tabel85[[#This Row],[uurloon]]*144</f>
        <v>7286.4000000000005</v>
      </c>
      <c r="J37" s="15">
        <f>ROUND((Tabel85[[#This Row],[maandsalaris]]*12)/1872,2)</f>
        <v>50.6</v>
      </c>
      <c r="M37" s="6"/>
    </row>
    <row r="38" spans="2:13" x14ac:dyDescent="0.25">
      <c r="B38" s="14">
        <v>34</v>
      </c>
      <c r="C38" s="13">
        <v>3857.6071000000002</v>
      </c>
      <c r="D38" s="13">
        <f>Tabel74[[#This Row],[uurloon]]*144</f>
        <v>3561.12</v>
      </c>
      <c r="E38" s="15">
        <f>ROUND((Tabel74[[#This Row],[maandsalaris]]*12)/1872,2)</f>
        <v>24.73</v>
      </c>
      <c r="F38" s="6"/>
      <c r="G38" s="17">
        <v>84</v>
      </c>
      <c r="H38" s="13">
        <v>7997.7214000000004</v>
      </c>
      <c r="I38" s="13">
        <f>Tabel85[[#This Row],[uurloon]]*144</f>
        <v>7382.88</v>
      </c>
      <c r="J38" s="15">
        <f>ROUND((Tabel85[[#This Row],[maandsalaris]]*12)/1872,2)</f>
        <v>51.27</v>
      </c>
      <c r="M38" s="6"/>
    </row>
    <row r="39" spans="2:13" x14ac:dyDescent="0.25">
      <c r="B39" s="14">
        <v>35</v>
      </c>
      <c r="C39" s="13">
        <v>3930.0311999999999</v>
      </c>
      <c r="D39" s="13">
        <f>Tabel74[[#This Row],[uurloon]]*144</f>
        <v>3627.36</v>
      </c>
      <c r="E39" s="15">
        <f>ROUND((Tabel74[[#This Row],[maandsalaris]]*12)/1872,2)</f>
        <v>25.19</v>
      </c>
      <c r="F39" s="6"/>
      <c r="G39" s="17">
        <v>85</v>
      </c>
      <c r="H39" s="13">
        <v>8116.9252999999999</v>
      </c>
      <c r="I39" s="13">
        <f>Tabel85[[#This Row],[uurloon]]*144</f>
        <v>7492.32</v>
      </c>
      <c r="J39" s="15">
        <f>ROUND((Tabel85[[#This Row],[maandsalaris]]*12)/1872,2)</f>
        <v>52.03</v>
      </c>
      <c r="M39" s="6"/>
    </row>
    <row r="40" spans="2:13" x14ac:dyDescent="0.25">
      <c r="B40" s="14">
        <v>36</v>
      </c>
      <c r="C40" s="13">
        <v>4002.4038999999998</v>
      </c>
      <c r="D40" s="13">
        <f>Tabel74[[#This Row],[uurloon]]*144</f>
        <v>3695.04</v>
      </c>
      <c r="E40" s="15">
        <f>ROUND((Tabel74[[#This Row],[maandsalaris]]*12)/1872,2)</f>
        <v>25.66</v>
      </c>
      <c r="F40" s="6"/>
      <c r="G40" s="17">
        <v>86</v>
      </c>
      <c r="H40" s="13">
        <v>8237.5874999999996</v>
      </c>
      <c r="I40" s="13">
        <f>Tabel85[[#This Row],[uurloon]]*144</f>
        <v>7604.64</v>
      </c>
      <c r="J40" s="15">
        <f>ROUND((Tabel85[[#This Row],[maandsalaris]]*12)/1872,2)</f>
        <v>52.81</v>
      </c>
      <c r="M40" s="6"/>
    </row>
    <row r="41" spans="2:13" x14ac:dyDescent="0.25">
      <c r="B41" s="14">
        <v>37</v>
      </c>
      <c r="C41" s="13">
        <v>4086.1763000000001</v>
      </c>
      <c r="D41" s="13">
        <f>Tabel74[[#This Row],[uurloon]]*144</f>
        <v>3771.36</v>
      </c>
      <c r="E41" s="15">
        <f>ROUND((Tabel74[[#This Row],[maandsalaris]]*12)/1872,2)</f>
        <v>26.19</v>
      </c>
      <c r="F41" s="6"/>
      <c r="G41" s="17">
        <v>87</v>
      </c>
      <c r="H41" s="13">
        <v>8355.3639000000003</v>
      </c>
      <c r="I41" s="13">
        <f>Tabel85[[#This Row],[uurloon]]*144</f>
        <v>7712.64</v>
      </c>
      <c r="J41" s="15">
        <f>ROUND((Tabel85[[#This Row],[maandsalaris]]*12)/1872,2)</f>
        <v>53.56</v>
      </c>
      <c r="M41" s="6"/>
    </row>
    <row r="42" spans="2:13" x14ac:dyDescent="0.25">
      <c r="B42" s="14">
        <v>38</v>
      </c>
      <c r="C42" s="13">
        <v>4171.3145999999997</v>
      </c>
      <c r="D42" s="13">
        <f>Tabel74[[#This Row],[uurloon]]*144</f>
        <v>3850.56</v>
      </c>
      <c r="E42" s="15">
        <f>ROUND((Tabel74[[#This Row],[maandsalaris]]*12)/1872,2)</f>
        <v>26.74</v>
      </c>
      <c r="F42" s="6"/>
      <c r="G42" s="17">
        <v>88</v>
      </c>
      <c r="H42" s="13">
        <v>8476.0056000000004</v>
      </c>
      <c r="I42" s="13">
        <f>Tabel85[[#This Row],[uurloon]]*144</f>
        <v>7823.5199999999995</v>
      </c>
      <c r="J42" s="15">
        <f>ROUND((Tabel85[[#This Row],[maandsalaris]]*12)/1872,2)</f>
        <v>54.33</v>
      </c>
      <c r="M42" s="6"/>
    </row>
    <row r="43" spans="2:13" x14ac:dyDescent="0.25">
      <c r="B43" s="14">
        <v>39</v>
      </c>
      <c r="C43" s="13">
        <v>4255.0459000000001</v>
      </c>
      <c r="D43" s="13">
        <f>Tabel74[[#This Row],[uurloon]]*144</f>
        <v>3928.32</v>
      </c>
      <c r="E43" s="15">
        <f>ROUND((Tabel74[[#This Row],[maandsalaris]]*12)/1872,2)</f>
        <v>27.28</v>
      </c>
      <c r="F43" s="6"/>
      <c r="G43" s="17">
        <v>89</v>
      </c>
      <c r="H43" s="13">
        <v>8593.8127999999997</v>
      </c>
      <c r="I43" s="13">
        <f>Tabel85[[#This Row],[uurloon]]*144</f>
        <v>7932.9600000000009</v>
      </c>
      <c r="J43" s="15">
        <f>ROUND((Tabel85[[#This Row],[maandsalaris]]*12)/1872,2)</f>
        <v>55.09</v>
      </c>
      <c r="M43" s="6"/>
    </row>
    <row r="44" spans="2:13" x14ac:dyDescent="0.25">
      <c r="B44" s="14">
        <v>40</v>
      </c>
      <c r="C44" s="13">
        <v>4330.2942000000003</v>
      </c>
      <c r="D44" s="13">
        <f>Tabel74[[#This Row],[uurloon]]*144</f>
        <v>3997.44</v>
      </c>
      <c r="E44" s="15">
        <f>ROUND((Tabel74[[#This Row],[maandsalaris]]*12)/1872,2)</f>
        <v>27.76</v>
      </c>
      <c r="F44" s="6"/>
      <c r="G44" s="17">
        <v>90</v>
      </c>
      <c r="H44" s="13">
        <v>8711.6198999999997</v>
      </c>
      <c r="I44" s="13">
        <f>Tabel85[[#This Row],[uurloon]]*144</f>
        <v>8040.9600000000009</v>
      </c>
      <c r="J44" s="15">
        <f>ROUND((Tabel85[[#This Row],[maandsalaris]]*12)/1872,2)</f>
        <v>55.84</v>
      </c>
      <c r="M44" s="6"/>
    </row>
    <row r="45" spans="2:13" x14ac:dyDescent="0.25">
      <c r="B45" s="14">
        <v>41</v>
      </c>
      <c r="C45" s="13">
        <v>4414.0151999999998</v>
      </c>
      <c r="D45" s="13">
        <f>Tabel74[[#This Row],[uurloon]]*144</f>
        <v>4073.7599999999998</v>
      </c>
      <c r="E45" s="15">
        <f>ROUND((Tabel74[[#This Row],[maandsalaris]]*12)/1872,2)</f>
        <v>28.29</v>
      </c>
      <c r="F45" s="6"/>
      <c r="G45" s="17">
        <v>91</v>
      </c>
      <c r="H45" s="13">
        <v>8830.8649000000005</v>
      </c>
      <c r="I45" s="13">
        <f>Tabel85[[#This Row],[uurloon]]*144</f>
        <v>8151.84</v>
      </c>
      <c r="J45" s="15">
        <f>ROUND((Tabel85[[#This Row],[maandsalaris]]*12)/1872,2)</f>
        <v>56.61</v>
      </c>
      <c r="M45" s="6"/>
    </row>
    <row r="46" spans="2:13" x14ac:dyDescent="0.25">
      <c r="B46" s="14">
        <v>42</v>
      </c>
      <c r="C46" s="13">
        <v>4493.5153</v>
      </c>
      <c r="D46" s="13">
        <f>Tabel74[[#This Row],[uurloon]]*144</f>
        <v>4147.2</v>
      </c>
      <c r="E46" s="15">
        <f>ROUND((Tabel74[[#This Row],[maandsalaris]]*12)/1872,2)</f>
        <v>28.8</v>
      </c>
      <c r="F46" s="6"/>
      <c r="G46" s="17">
        <v>92</v>
      </c>
      <c r="H46" s="13">
        <v>8950.0687999999991</v>
      </c>
      <c r="I46" s="13">
        <f>Tabel85[[#This Row],[uurloon]]*144</f>
        <v>8261.2799999999988</v>
      </c>
      <c r="J46" s="15">
        <f>ROUND((Tabel85[[#This Row],[maandsalaris]]*12)/1872,2)</f>
        <v>57.37</v>
      </c>
      <c r="M46" s="6"/>
    </row>
    <row r="47" spans="2:13" x14ac:dyDescent="0.25">
      <c r="B47" s="14">
        <v>43</v>
      </c>
      <c r="C47" s="13">
        <v>4574.4120999999996</v>
      </c>
      <c r="D47" s="13">
        <f>Tabel74[[#This Row],[uurloon]]*144</f>
        <v>4222.08</v>
      </c>
      <c r="E47" s="15">
        <f>ROUND((Tabel74[[#This Row],[maandsalaris]]*12)/1872,2)</f>
        <v>29.32</v>
      </c>
      <c r="F47" s="6"/>
      <c r="G47" s="17">
        <v>93</v>
      </c>
      <c r="H47" s="13">
        <v>9070.6898999999994</v>
      </c>
      <c r="I47" s="13">
        <f>Tabel85[[#This Row],[uurloon]]*144</f>
        <v>8373.6</v>
      </c>
      <c r="J47" s="15">
        <f>ROUND((Tabel85[[#This Row],[maandsalaris]]*12)/1872,2)</f>
        <v>58.15</v>
      </c>
      <c r="M47" s="6"/>
    </row>
    <row r="48" spans="2:13" x14ac:dyDescent="0.25">
      <c r="B48" s="14">
        <v>44</v>
      </c>
      <c r="C48" s="13">
        <v>4651.0056999999997</v>
      </c>
      <c r="D48" s="13">
        <f>Tabel74[[#This Row],[uurloon]]*144</f>
        <v>4292.6399999999994</v>
      </c>
      <c r="E48" s="15">
        <f>ROUND((Tabel74[[#This Row],[maandsalaris]]*12)/1872,2)</f>
        <v>29.81</v>
      </c>
      <c r="F48" s="6"/>
      <c r="G48" s="17">
        <v>94</v>
      </c>
      <c r="H48" s="13">
        <v>9191.3726999999999</v>
      </c>
      <c r="I48" s="13">
        <f>Tabel85[[#This Row],[uurloon]]*144</f>
        <v>8484.48</v>
      </c>
      <c r="J48" s="15">
        <f>ROUND((Tabel85[[#This Row],[maandsalaris]]*12)/1872,2)</f>
        <v>58.92</v>
      </c>
      <c r="M48" s="6"/>
    </row>
    <row r="49" spans="2:14" x14ac:dyDescent="0.25">
      <c r="B49" s="14">
        <v>45</v>
      </c>
      <c r="C49" s="13">
        <v>4720.585</v>
      </c>
      <c r="D49" s="13">
        <f>Tabel74[[#This Row],[uurloon]]*144</f>
        <v>4357.4400000000005</v>
      </c>
      <c r="E49" s="15">
        <f>ROUND((Tabel74[[#This Row],[maandsalaris]]*12)/1872,2)</f>
        <v>30.26</v>
      </c>
      <c r="F49" s="6"/>
      <c r="G49" s="17">
        <v>95</v>
      </c>
      <c r="H49" s="13">
        <v>9310.5766000000003</v>
      </c>
      <c r="I49" s="13">
        <f>Tabel85[[#This Row],[uurloon]]*144</f>
        <v>8593.92</v>
      </c>
      <c r="J49" s="15">
        <f>ROUND((Tabel85[[#This Row],[maandsalaris]]*12)/1872,2)</f>
        <v>59.68</v>
      </c>
      <c r="M49" s="6"/>
    </row>
    <row r="50" spans="2:14" x14ac:dyDescent="0.25">
      <c r="B50" s="14">
        <v>46</v>
      </c>
      <c r="C50" s="13">
        <v>4791.5403999999999</v>
      </c>
      <c r="D50" s="13">
        <f>Tabel74[[#This Row],[uurloon]]*144</f>
        <v>4423.68</v>
      </c>
      <c r="E50" s="15">
        <f>ROUND((Tabel74[[#This Row],[maandsalaris]]*12)/1872,2)</f>
        <v>30.72</v>
      </c>
      <c r="F50" s="6"/>
      <c r="G50" s="17">
        <v>96</v>
      </c>
      <c r="H50" s="13">
        <v>9431.2080000000005</v>
      </c>
      <c r="I50" s="13">
        <f>Tabel85[[#This Row],[uurloon]]*144</f>
        <v>8706.24</v>
      </c>
      <c r="J50" s="15">
        <f>ROUND((Tabel85[[#This Row],[maandsalaris]]*12)/1872,2)</f>
        <v>60.46</v>
      </c>
      <c r="M50" s="6"/>
    </row>
    <row r="51" spans="2:14" x14ac:dyDescent="0.25">
      <c r="B51" s="14">
        <v>47</v>
      </c>
      <c r="C51" s="13">
        <v>4865.3302999999996</v>
      </c>
      <c r="D51" s="13">
        <f>Tabel74[[#This Row],[uurloon]]*144</f>
        <v>4491.3600000000006</v>
      </c>
      <c r="E51" s="15">
        <f>ROUND((Tabel74[[#This Row],[maandsalaris]]*12)/1872,2)</f>
        <v>31.19</v>
      </c>
      <c r="F51" s="6"/>
      <c r="G51" s="17">
        <v>97</v>
      </c>
      <c r="H51" s="13">
        <v>9550.4222000000009</v>
      </c>
      <c r="I51" s="13">
        <f>Tabel85[[#This Row],[uurloon]]*144</f>
        <v>8815.68</v>
      </c>
      <c r="J51" s="15">
        <f>ROUND((Tabel85[[#This Row],[maandsalaris]]*12)/1872,2)</f>
        <v>61.22</v>
      </c>
      <c r="M51" s="6"/>
    </row>
    <row r="52" spans="2:14" x14ac:dyDescent="0.25">
      <c r="B52" s="14">
        <v>48</v>
      </c>
      <c r="C52" s="13">
        <v>4936.3269</v>
      </c>
      <c r="D52" s="13">
        <f>Tabel74[[#This Row],[uurloon]]*144</f>
        <v>4556.16</v>
      </c>
      <c r="E52" s="15">
        <f>ROUND((Tabel74[[#This Row],[maandsalaris]]*12)/1872,2)</f>
        <v>31.64</v>
      </c>
      <c r="F52" s="6"/>
      <c r="G52" s="17">
        <v>98</v>
      </c>
      <c r="H52" s="13">
        <v>9669.6569</v>
      </c>
      <c r="I52" s="13">
        <f>Tabel85[[#This Row],[uurloon]]*144</f>
        <v>8925.119999999999</v>
      </c>
      <c r="J52" s="15">
        <f>ROUND((Tabel85[[#This Row],[maandsalaris]]*12)/1872,2)</f>
        <v>61.98</v>
      </c>
      <c r="M52" s="6"/>
    </row>
    <row r="53" spans="2:14" x14ac:dyDescent="0.25">
      <c r="B53" s="14">
        <v>49</v>
      </c>
      <c r="C53" s="13">
        <v>5010.1064999999999</v>
      </c>
      <c r="D53" s="13">
        <f>Tabel74[[#This Row],[uurloon]]*144</f>
        <v>4625.28</v>
      </c>
      <c r="E53" s="15">
        <f>ROUND((Tabel74[[#This Row],[maandsalaris]]*12)/1872,2)</f>
        <v>32.119999999999997</v>
      </c>
      <c r="F53" s="6"/>
      <c r="G53" s="17">
        <v>99</v>
      </c>
      <c r="H53" s="13">
        <v>9791.6748000000007</v>
      </c>
      <c r="I53" s="13">
        <f>Tabel85[[#This Row],[uurloon]]*144</f>
        <v>9038.880000000001</v>
      </c>
      <c r="J53" s="15">
        <f>ROUND((Tabel85[[#This Row],[maandsalaris]]*12)/1872,2)</f>
        <v>62.77</v>
      </c>
      <c r="M53" s="6"/>
    </row>
    <row r="54" spans="2:14" x14ac:dyDescent="0.25">
      <c r="B54" s="16">
        <v>50</v>
      </c>
      <c r="C54" s="13">
        <v>5082.4894999999997</v>
      </c>
      <c r="D54" s="13">
        <f>Tabel74[[#This Row],[uurloon]]*144</f>
        <v>4691.5199999999995</v>
      </c>
      <c r="E54" s="15">
        <f>ROUND((Tabel74[[#This Row],[maandsalaris]]*12)/1872,2)</f>
        <v>32.58</v>
      </c>
      <c r="F54" s="6"/>
      <c r="G54" s="18">
        <v>100</v>
      </c>
      <c r="H54" s="55">
        <v>9910.9094999999998</v>
      </c>
      <c r="I54" s="13">
        <f>Tabel85[[#This Row],[uurloon]]*144</f>
        <v>9148.32</v>
      </c>
      <c r="J54" s="15">
        <f>ROUND((Tabel85[[#This Row],[maandsalaris]]*12)/1872,2)</f>
        <v>63.53</v>
      </c>
      <c r="M54" s="6"/>
    </row>
    <row r="55" spans="2:14" x14ac:dyDescent="0.25">
      <c r="N55" s="12"/>
    </row>
    <row r="115" spans="10:10" x14ac:dyDescent="0.25">
      <c r="J115" t="s">
        <v>51</v>
      </c>
    </row>
  </sheetData>
  <mergeCells count="1">
    <mergeCell ref="B2:E2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7931-14E1-4C24-A598-82D6238303B6}">
  <dimension ref="C1:M143"/>
  <sheetViews>
    <sheetView tabSelected="1" topLeftCell="B35" zoomScaleNormal="100" workbookViewId="0">
      <selection activeCell="L95" sqref="L95"/>
    </sheetView>
  </sheetViews>
  <sheetFormatPr defaultColWidth="9.140625" defaultRowHeight="12" x14ac:dyDescent="0.2"/>
  <cols>
    <col min="1" max="2" width="9.140625" style="19"/>
    <col min="3" max="3" width="15.85546875" style="19" customWidth="1"/>
    <col min="4" max="4" width="6.5703125" style="19" bestFit="1" customWidth="1"/>
    <col min="5" max="5" width="15.7109375" style="19" bestFit="1" customWidth="1"/>
    <col min="6" max="6" width="16.7109375" style="19" bestFit="1" customWidth="1"/>
    <col min="7" max="7" width="7.85546875" style="19" customWidth="1"/>
    <col min="8" max="8" width="3.5703125" style="19" customWidth="1"/>
    <col min="9" max="9" width="16.5703125" style="19" bestFit="1" customWidth="1"/>
    <col min="10" max="10" width="8.7109375" style="19" bestFit="1" customWidth="1"/>
    <col min="11" max="11" width="14.85546875" style="19" bestFit="1" customWidth="1"/>
    <col min="12" max="12" width="15.85546875" style="19" bestFit="1" customWidth="1"/>
    <col min="13" max="13" width="9.28515625" style="19" bestFit="1" customWidth="1"/>
    <col min="14" max="16384" width="9.140625" style="19"/>
  </cols>
  <sheetData>
    <row r="1" spans="3:13" x14ac:dyDescent="0.2">
      <c r="C1" s="20" t="s">
        <v>50</v>
      </c>
    </row>
    <row r="2" spans="3:13" x14ac:dyDescent="0.2">
      <c r="C2" s="19" t="s">
        <v>37</v>
      </c>
    </row>
    <row r="3" spans="3:13" ht="12.75" x14ac:dyDescent="0.2">
      <c r="C3" s="31" t="s">
        <v>56</v>
      </c>
      <c r="D3" s="32"/>
      <c r="E3" s="32"/>
      <c r="F3" s="32"/>
      <c r="G3" s="33"/>
      <c r="H3" s="6"/>
      <c r="I3" s="34" t="s">
        <v>36</v>
      </c>
      <c r="J3" s="35"/>
      <c r="K3" s="36"/>
      <c r="L3" s="36"/>
      <c r="M3" s="37"/>
    </row>
    <row r="4" spans="3:13" ht="12.75" x14ac:dyDescent="0.2">
      <c r="C4" s="34" t="s">
        <v>35</v>
      </c>
      <c r="D4" s="34"/>
      <c r="E4" s="34" t="s">
        <v>34</v>
      </c>
      <c r="F4" s="34" t="s">
        <v>33</v>
      </c>
      <c r="G4" s="34" t="s">
        <v>32</v>
      </c>
      <c r="H4" s="38"/>
      <c r="I4" s="34" t="s">
        <v>10</v>
      </c>
      <c r="J4" s="34" t="s">
        <v>9</v>
      </c>
      <c r="K4" s="34" t="s">
        <v>8</v>
      </c>
      <c r="L4" s="34" t="s">
        <v>7</v>
      </c>
      <c r="M4" s="34" t="s">
        <v>6</v>
      </c>
    </row>
    <row r="5" spans="3:13" ht="12.75" x14ac:dyDescent="0.2">
      <c r="C5" s="39" t="s">
        <v>31</v>
      </c>
      <c r="D5" s="39" t="s">
        <v>25</v>
      </c>
      <c r="E5" s="40">
        <v>595.15</v>
      </c>
      <c r="F5" s="40">
        <v>550.08000000000004</v>
      </c>
      <c r="G5" s="40">
        <v>3.82</v>
      </c>
      <c r="H5" s="6"/>
      <c r="I5" s="41">
        <v>0</v>
      </c>
      <c r="J5" s="42">
        <v>1</v>
      </c>
      <c r="K5" s="43">
        <v>1652.0630000000001</v>
      </c>
      <c r="L5" s="43">
        <v>1524.96</v>
      </c>
      <c r="M5" s="43">
        <v>10.59</v>
      </c>
    </row>
    <row r="6" spans="3:13" ht="12.75" x14ac:dyDescent="0.2">
      <c r="C6" s="39" t="s">
        <v>30</v>
      </c>
      <c r="D6" s="39" t="s">
        <v>25</v>
      </c>
      <c r="E6" s="40">
        <v>681.4</v>
      </c>
      <c r="F6" s="40">
        <v>629.28</v>
      </c>
      <c r="G6" s="40">
        <v>4.37</v>
      </c>
      <c r="H6" s="6"/>
      <c r="I6" s="41">
        <v>1</v>
      </c>
      <c r="J6" s="42">
        <v>2</v>
      </c>
      <c r="K6" s="43">
        <v>1683.2837999999999</v>
      </c>
      <c r="L6" s="43">
        <v>1553.76</v>
      </c>
      <c r="M6" s="43">
        <v>10.79</v>
      </c>
    </row>
    <row r="7" spans="3:13" ht="12.75" x14ac:dyDescent="0.2">
      <c r="C7" s="39" t="s">
        <v>29</v>
      </c>
      <c r="D7" s="39" t="s">
        <v>25</v>
      </c>
      <c r="E7" s="40">
        <v>862.5</v>
      </c>
      <c r="F7" s="40">
        <v>796.32</v>
      </c>
      <c r="G7" s="40">
        <v>5.53</v>
      </c>
      <c r="H7" s="6"/>
      <c r="I7" s="41">
        <v>2</v>
      </c>
      <c r="J7" s="42">
        <v>3</v>
      </c>
      <c r="K7" s="43">
        <v>1714.4840999999999</v>
      </c>
      <c r="L7" s="43">
        <v>1582.56</v>
      </c>
      <c r="M7" s="43">
        <v>10.99</v>
      </c>
    </row>
    <row r="8" spans="3:13" ht="12.75" x14ac:dyDescent="0.2">
      <c r="C8" s="39" t="s">
        <v>28</v>
      </c>
      <c r="D8" s="39" t="s">
        <v>25</v>
      </c>
      <c r="E8" s="40">
        <v>1035</v>
      </c>
      <c r="F8" s="40">
        <v>957.6</v>
      </c>
      <c r="G8" s="40">
        <v>6.65</v>
      </c>
      <c r="H8" s="6"/>
      <c r="I8" s="41">
        <v>3</v>
      </c>
      <c r="J8" s="42">
        <v>4</v>
      </c>
      <c r="K8" s="43">
        <v>1781.2288000000001</v>
      </c>
      <c r="L8" s="43">
        <v>1644.48</v>
      </c>
      <c r="M8" s="43">
        <v>11.42</v>
      </c>
    </row>
    <row r="9" spans="3:13" ht="12.75" x14ac:dyDescent="0.2">
      <c r="C9" s="39" t="s">
        <v>27</v>
      </c>
      <c r="D9" s="39" t="s">
        <v>25</v>
      </c>
      <c r="E9" s="40">
        <v>1380</v>
      </c>
      <c r="F9" s="40">
        <v>1274.4000000000001</v>
      </c>
      <c r="G9" s="40">
        <v>8.85</v>
      </c>
      <c r="H9" s="6"/>
      <c r="I9" s="41">
        <v>4</v>
      </c>
      <c r="J9" s="42">
        <v>5</v>
      </c>
      <c r="K9" s="43">
        <v>1846.4844000000001</v>
      </c>
      <c r="L9" s="43">
        <v>1704.96</v>
      </c>
      <c r="M9" s="43">
        <v>11.84</v>
      </c>
    </row>
    <row r="10" spans="3:13" ht="12.75" x14ac:dyDescent="0.2">
      <c r="C10" s="39" t="s">
        <v>26</v>
      </c>
      <c r="D10" s="39" t="s">
        <v>25</v>
      </c>
      <c r="E10" s="40">
        <v>1725</v>
      </c>
      <c r="F10" s="40">
        <v>1592.64</v>
      </c>
      <c r="G10" s="40">
        <v>11.06</v>
      </c>
      <c r="H10" s="6"/>
      <c r="I10" s="44"/>
      <c r="J10" s="45"/>
      <c r="K10" s="46"/>
      <c r="L10" s="46"/>
      <c r="M10" s="46"/>
    </row>
    <row r="11" spans="3:13" ht="12.75" x14ac:dyDescent="0.2">
      <c r="C11" s="47"/>
      <c r="D11" s="47"/>
      <c r="E11" s="47"/>
      <c r="F11" s="47"/>
      <c r="G11" s="47"/>
      <c r="H11" s="6"/>
      <c r="I11" s="48"/>
      <c r="J11" s="49"/>
      <c r="K11" s="50"/>
      <c r="L11" s="50"/>
      <c r="M11" s="50"/>
    </row>
    <row r="12" spans="3:13" ht="12.75" x14ac:dyDescent="0.2">
      <c r="C12" s="34" t="s">
        <v>24</v>
      </c>
      <c r="D12" s="35"/>
      <c r="E12" s="36"/>
      <c r="F12" s="36"/>
      <c r="G12" s="37"/>
      <c r="H12" s="6"/>
      <c r="I12" s="34" t="s">
        <v>23</v>
      </c>
      <c r="J12" s="35"/>
      <c r="K12" s="36"/>
      <c r="L12" s="36"/>
      <c r="M12" s="37"/>
    </row>
    <row r="13" spans="3:13" ht="12.75" x14ac:dyDescent="0.2">
      <c r="C13" s="34" t="s">
        <v>10</v>
      </c>
      <c r="D13" s="34" t="s">
        <v>9</v>
      </c>
      <c r="E13" s="34" t="s">
        <v>8</v>
      </c>
      <c r="F13" s="34" t="s">
        <v>7</v>
      </c>
      <c r="G13" s="34" t="s">
        <v>6</v>
      </c>
      <c r="H13" s="38"/>
      <c r="I13" s="34" t="s">
        <v>10</v>
      </c>
      <c r="J13" s="34" t="s">
        <v>9</v>
      </c>
      <c r="K13" s="34" t="s">
        <v>8</v>
      </c>
      <c r="L13" s="34" t="s">
        <v>7</v>
      </c>
      <c r="M13" s="34" t="s">
        <v>6</v>
      </c>
    </row>
    <row r="14" spans="3:13" ht="12.75" x14ac:dyDescent="0.2">
      <c r="C14" s="51" t="s">
        <v>5</v>
      </c>
      <c r="D14" s="42">
        <v>3</v>
      </c>
      <c r="E14" s="43">
        <v>1714.4840999999999</v>
      </c>
      <c r="F14" s="43">
        <v>1582.56</v>
      </c>
      <c r="G14" s="43">
        <v>10.99</v>
      </c>
      <c r="H14" s="6"/>
      <c r="I14" s="51" t="s">
        <v>5</v>
      </c>
      <c r="J14" s="42">
        <v>5</v>
      </c>
      <c r="K14" s="43">
        <v>1846.4844000000001</v>
      </c>
      <c r="L14" s="43">
        <v>1704.96</v>
      </c>
      <c r="M14" s="43">
        <v>11.84</v>
      </c>
    </row>
    <row r="15" spans="3:13" ht="12.75" x14ac:dyDescent="0.2">
      <c r="C15" s="51" t="s">
        <v>4</v>
      </c>
      <c r="D15" s="42">
        <v>4</v>
      </c>
      <c r="E15" s="43">
        <v>1781.2288000000001</v>
      </c>
      <c r="F15" s="43">
        <v>1644.48</v>
      </c>
      <c r="G15" s="43">
        <v>11.42</v>
      </c>
      <c r="H15" s="6"/>
      <c r="I15" s="51" t="s">
        <v>4</v>
      </c>
      <c r="J15" s="42">
        <v>6</v>
      </c>
      <c r="K15" s="43">
        <v>1881.9878000000001</v>
      </c>
      <c r="L15" s="43">
        <v>1736.64</v>
      </c>
      <c r="M15" s="43">
        <v>12.06</v>
      </c>
    </row>
    <row r="16" spans="3:13" ht="12.75" x14ac:dyDescent="0.2">
      <c r="C16" s="41">
        <v>0</v>
      </c>
      <c r="D16" s="42">
        <v>5</v>
      </c>
      <c r="E16" s="43">
        <v>1846.4844000000001</v>
      </c>
      <c r="F16" s="43">
        <v>1704.96</v>
      </c>
      <c r="G16" s="43">
        <v>11.84</v>
      </c>
      <c r="H16" s="6"/>
      <c r="I16" s="41">
        <v>0</v>
      </c>
      <c r="J16" s="42">
        <v>7</v>
      </c>
      <c r="K16" s="43">
        <v>1931.6534999999999</v>
      </c>
      <c r="L16" s="43">
        <v>1782.72</v>
      </c>
      <c r="M16" s="43">
        <v>12.38</v>
      </c>
    </row>
    <row r="17" spans="3:13" ht="12.75" x14ac:dyDescent="0.2">
      <c r="C17" s="41">
        <v>1</v>
      </c>
      <c r="D17" s="42">
        <v>6</v>
      </c>
      <c r="E17" s="43">
        <v>1881.9878000000001</v>
      </c>
      <c r="F17" s="43">
        <v>1736.64</v>
      </c>
      <c r="G17" s="43">
        <v>12.06</v>
      </c>
      <c r="H17" s="6"/>
      <c r="I17" s="41">
        <v>1</v>
      </c>
      <c r="J17" s="42">
        <v>8</v>
      </c>
      <c r="K17" s="43">
        <v>1979.902</v>
      </c>
      <c r="L17" s="43">
        <v>1827.36</v>
      </c>
      <c r="M17" s="43">
        <v>12.69</v>
      </c>
    </row>
    <row r="18" spans="3:13" ht="12.75" x14ac:dyDescent="0.2">
      <c r="C18" s="41">
        <v>2</v>
      </c>
      <c r="D18" s="42">
        <v>7</v>
      </c>
      <c r="E18" s="43">
        <v>1931.6534999999999</v>
      </c>
      <c r="F18" s="43">
        <v>1782.72</v>
      </c>
      <c r="G18" s="43">
        <v>12.38</v>
      </c>
      <c r="H18" s="6"/>
      <c r="I18" s="41">
        <v>2</v>
      </c>
      <c r="J18" s="42">
        <v>9</v>
      </c>
      <c r="K18" s="43">
        <v>2032.433</v>
      </c>
      <c r="L18" s="43">
        <v>1876.32</v>
      </c>
      <c r="M18" s="43">
        <v>13.03</v>
      </c>
    </row>
    <row r="19" spans="3:13" ht="12.75" x14ac:dyDescent="0.2">
      <c r="C19" s="41">
        <v>3</v>
      </c>
      <c r="D19" s="42">
        <v>8</v>
      </c>
      <c r="E19" s="43">
        <v>1979.902</v>
      </c>
      <c r="F19" s="43">
        <v>1827.36</v>
      </c>
      <c r="G19" s="43">
        <v>12.69</v>
      </c>
      <c r="H19" s="6"/>
      <c r="I19" s="41">
        <v>3</v>
      </c>
      <c r="J19" s="42">
        <v>10</v>
      </c>
      <c r="K19" s="43">
        <v>2089.1952999999999</v>
      </c>
      <c r="L19" s="43">
        <v>1928.16</v>
      </c>
      <c r="M19" s="43">
        <v>13.39</v>
      </c>
    </row>
    <row r="20" spans="3:13" ht="12.75" x14ac:dyDescent="0.2">
      <c r="C20" s="41">
        <v>4</v>
      </c>
      <c r="D20" s="42">
        <v>9</v>
      </c>
      <c r="E20" s="43">
        <v>2032.433</v>
      </c>
      <c r="F20" s="43">
        <v>1876.32</v>
      </c>
      <c r="G20" s="43">
        <v>13.03</v>
      </c>
      <c r="H20" s="6"/>
      <c r="I20" s="41">
        <v>4</v>
      </c>
      <c r="J20" s="42">
        <v>11</v>
      </c>
      <c r="K20" s="43">
        <v>2153.0542</v>
      </c>
      <c r="L20" s="43">
        <v>1987.2</v>
      </c>
      <c r="M20" s="43">
        <v>13.8</v>
      </c>
    </row>
    <row r="21" spans="3:13" ht="12.75" x14ac:dyDescent="0.2">
      <c r="C21" s="41">
        <v>5</v>
      </c>
      <c r="D21" s="42">
        <v>10</v>
      </c>
      <c r="E21" s="43">
        <v>2089.1952999999999</v>
      </c>
      <c r="F21" s="43">
        <v>1928.16</v>
      </c>
      <c r="G21" s="43">
        <v>13.39</v>
      </c>
      <c r="H21" s="6"/>
      <c r="I21" s="41">
        <v>5</v>
      </c>
      <c r="J21" s="42">
        <v>12</v>
      </c>
      <c r="K21" s="43">
        <v>2219.7577999999999</v>
      </c>
      <c r="L21" s="43">
        <v>2049.12</v>
      </c>
      <c r="M21" s="43">
        <v>14.23</v>
      </c>
    </row>
    <row r="22" spans="3:13" ht="12.75" x14ac:dyDescent="0.2">
      <c r="C22" s="41">
        <v>6</v>
      </c>
      <c r="D22" s="42">
        <v>11</v>
      </c>
      <c r="E22" s="43">
        <v>2153.0542</v>
      </c>
      <c r="F22" s="43">
        <v>1987.2</v>
      </c>
      <c r="G22" s="43">
        <v>13.8</v>
      </c>
      <c r="H22" s="6"/>
      <c r="I22" s="41">
        <v>6</v>
      </c>
      <c r="J22" s="42">
        <v>13</v>
      </c>
      <c r="K22" s="43">
        <v>2294.9958000000001</v>
      </c>
      <c r="L22" s="43">
        <v>2118.2399999999998</v>
      </c>
      <c r="M22" s="43">
        <v>14.71</v>
      </c>
    </row>
    <row r="23" spans="3:13" ht="12.75" x14ac:dyDescent="0.2">
      <c r="C23" s="41">
        <v>7</v>
      </c>
      <c r="D23" s="42">
        <v>12</v>
      </c>
      <c r="E23" s="43">
        <v>2219.7577999999999</v>
      </c>
      <c r="F23" s="43">
        <v>2049.12</v>
      </c>
      <c r="G23" s="43">
        <v>14.23</v>
      </c>
      <c r="H23" s="6"/>
      <c r="I23" s="41">
        <v>7</v>
      </c>
      <c r="J23" s="42">
        <v>14</v>
      </c>
      <c r="K23" s="43">
        <v>2370.1927999999998</v>
      </c>
      <c r="L23" s="43">
        <v>2187.36</v>
      </c>
      <c r="M23" s="43">
        <v>15.19</v>
      </c>
    </row>
    <row r="24" spans="3:13" ht="12.75" x14ac:dyDescent="0.2">
      <c r="C24" s="41">
        <v>8</v>
      </c>
      <c r="D24" s="42">
        <v>13</v>
      </c>
      <c r="E24" s="43">
        <v>2294.9958000000001</v>
      </c>
      <c r="F24" s="43">
        <v>2118.2399999999998</v>
      </c>
      <c r="G24" s="43">
        <v>14.71</v>
      </c>
      <c r="H24" s="6"/>
      <c r="I24" s="41">
        <v>8</v>
      </c>
      <c r="J24" s="42">
        <v>15</v>
      </c>
      <c r="K24" s="43">
        <v>2439.7719999999999</v>
      </c>
      <c r="L24" s="43">
        <v>2252.16</v>
      </c>
      <c r="M24" s="43">
        <v>15.64</v>
      </c>
    </row>
    <row r="25" spans="3:13" ht="12.75" x14ac:dyDescent="0.2">
      <c r="C25" s="44"/>
      <c r="D25" s="45"/>
      <c r="E25" s="46"/>
      <c r="F25" s="46"/>
      <c r="G25" s="46"/>
      <c r="H25" s="6"/>
      <c r="I25" s="44"/>
      <c r="J25" s="45"/>
      <c r="K25" s="46"/>
      <c r="L25" s="46"/>
      <c r="M25" s="46"/>
    </row>
    <row r="26" spans="3:13" ht="12.75" x14ac:dyDescent="0.2">
      <c r="C26" s="34" t="s">
        <v>22</v>
      </c>
      <c r="D26" s="35"/>
      <c r="E26" s="36"/>
      <c r="F26" s="36"/>
      <c r="G26" s="37"/>
      <c r="H26" s="6"/>
      <c r="I26" s="52" t="s">
        <v>21</v>
      </c>
      <c r="J26" s="35"/>
      <c r="K26" s="36"/>
      <c r="L26" s="36"/>
      <c r="M26" s="37"/>
    </row>
    <row r="27" spans="3:13" ht="12.75" x14ac:dyDescent="0.2">
      <c r="C27" s="34" t="s">
        <v>10</v>
      </c>
      <c r="D27" s="34" t="s">
        <v>9</v>
      </c>
      <c r="E27" s="34" t="s">
        <v>8</v>
      </c>
      <c r="F27" s="34" t="s">
        <v>7</v>
      </c>
      <c r="G27" s="34" t="s">
        <v>6</v>
      </c>
      <c r="H27" s="38"/>
      <c r="I27" s="34" t="s">
        <v>10</v>
      </c>
      <c r="J27" s="34" t="s">
        <v>9</v>
      </c>
      <c r="K27" s="34" t="s">
        <v>8</v>
      </c>
      <c r="L27" s="34" t="s">
        <v>7</v>
      </c>
      <c r="M27" s="34" t="s">
        <v>6</v>
      </c>
    </row>
    <row r="28" spans="3:13" ht="12.75" x14ac:dyDescent="0.2">
      <c r="C28" s="51" t="s">
        <v>5</v>
      </c>
      <c r="D28" s="42">
        <v>6</v>
      </c>
      <c r="E28" s="43">
        <v>1881.9878000000001</v>
      </c>
      <c r="F28" s="43">
        <v>1736.64</v>
      </c>
      <c r="G28" s="43">
        <v>12.06</v>
      </c>
      <c r="H28" s="6"/>
      <c r="I28" s="51" t="s">
        <v>5</v>
      </c>
      <c r="J28" s="42">
        <v>6</v>
      </c>
      <c r="K28" s="43">
        <v>1881.9878000000001</v>
      </c>
      <c r="L28" s="43">
        <v>1736.64</v>
      </c>
      <c r="M28" s="43">
        <v>12.06</v>
      </c>
    </row>
    <row r="29" spans="3:13" ht="12.75" x14ac:dyDescent="0.2">
      <c r="C29" s="51" t="s">
        <v>4</v>
      </c>
      <c r="D29" s="42">
        <v>7</v>
      </c>
      <c r="E29" s="43">
        <v>1931.6534999999999</v>
      </c>
      <c r="F29" s="43">
        <v>1782.72</v>
      </c>
      <c r="G29" s="43">
        <v>12.38</v>
      </c>
      <c r="H29" s="6"/>
      <c r="I29" s="51" t="s">
        <v>4</v>
      </c>
      <c r="J29" s="42">
        <v>7</v>
      </c>
      <c r="K29" s="43">
        <v>1931.6534999999999</v>
      </c>
      <c r="L29" s="43">
        <v>1782.72</v>
      </c>
      <c r="M29" s="43">
        <v>12.38</v>
      </c>
    </row>
    <row r="30" spans="3:13" ht="12.75" x14ac:dyDescent="0.2">
      <c r="C30" s="41">
        <v>0</v>
      </c>
      <c r="D30" s="42">
        <v>8</v>
      </c>
      <c r="E30" s="43">
        <v>1979.902</v>
      </c>
      <c r="F30" s="43">
        <v>1827.36</v>
      </c>
      <c r="G30" s="43">
        <v>12.69</v>
      </c>
      <c r="H30" s="6"/>
      <c r="I30" s="41">
        <v>0</v>
      </c>
      <c r="J30" s="42">
        <v>8</v>
      </c>
      <c r="K30" s="43">
        <v>1979.902</v>
      </c>
      <c r="L30" s="43">
        <v>1827.36</v>
      </c>
      <c r="M30" s="43">
        <v>12.69</v>
      </c>
    </row>
    <row r="31" spans="3:13" ht="12.75" x14ac:dyDescent="0.2">
      <c r="C31" s="41">
        <v>1</v>
      </c>
      <c r="D31" s="42">
        <v>9</v>
      </c>
      <c r="E31" s="43">
        <v>2032.433</v>
      </c>
      <c r="F31" s="43">
        <v>1876.32</v>
      </c>
      <c r="G31" s="43">
        <v>13.03</v>
      </c>
      <c r="H31" s="6"/>
      <c r="I31" s="41">
        <v>1</v>
      </c>
      <c r="J31" s="42">
        <v>9</v>
      </c>
      <c r="K31" s="43">
        <v>2032.433</v>
      </c>
      <c r="L31" s="43">
        <v>1876.32</v>
      </c>
      <c r="M31" s="43">
        <v>13.03</v>
      </c>
    </row>
    <row r="32" spans="3:13" ht="12.75" x14ac:dyDescent="0.2">
      <c r="C32" s="41">
        <v>2</v>
      </c>
      <c r="D32" s="42">
        <v>10</v>
      </c>
      <c r="E32" s="43">
        <v>2089.1952999999999</v>
      </c>
      <c r="F32" s="43">
        <v>1928.16</v>
      </c>
      <c r="G32" s="43">
        <v>13.39</v>
      </c>
      <c r="H32" s="6"/>
      <c r="I32" s="41">
        <v>2</v>
      </c>
      <c r="J32" s="42">
        <v>10</v>
      </c>
      <c r="K32" s="43">
        <v>2089.1952999999999</v>
      </c>
      <c r="L32" s="43">
        <v>1928.16</v>
      </c>
      <c r="M32" s="43">
        <v>13.39</v>
      </c>
    </row>
    <row r="33" spans="3:13" ht="12.75" x14ac:dyDescent="0.2">
      <c r="C33" s="41">
        <v>3</v>
      </c>
      <c r="D33" s="42">
        <v>11</v>
      </c>
      <c r="E33" s="43">
        <v>2153.0542</v>
      </c>
      <c r="F33" s="43">
        <v>1987.2</v>
      </c>
      <c r="G33" s="43">
        <v>13.8</v>
      </c>
      <c r="H33" s="6"/>
      <c r="I33" s="41">
        <v>3</v>
      </c>
      <c r="J33" s="42">
        <v>11</v>
      </c>
      <c r="K33" s="43">
        <v>2153.0542</v>
      </c>
      <c r="L33" s="43">
        <v>1987.2</v>
      </c>
      <c r="M33" s="43">
        <v>13.8</v>
      </c>
    </row>
    <row r="34" spans="3:13" ht="12.75" x14ac:dyDescent="0.2">
      <c r="C34" s="41">
        <v>4</v>
      </c>
      <c r="D34" s="42">
        <v>12</v>
      </c>
      <c r="E34" s="43">
        <v>2219.7577999999999</v>
      </c>
      <c r="F34" s="43">
        <v>2049.12</v>
      </c>
      <c r="G34" s="43">
        <v>14.23</v>
      </c>
      <c r="H34" s="6"/>
      <c r="I34" s="41">
        <v>4</v>
      </c>
      <c r="J34" s="42">
        <v>12</v>
      </c>
      <c r="K34" s="43">
        <v>2219.7577999999999</v>
      </c>
      <c r="L34" s="43">
        <v>2049.12</v>
      </c>
      <c r="M34" s="43">
        <v>14.23</v>
      </c>
    </row>
    <row r="35" spans="3:13" ht="12.75" x14ac:dyDescent="0.2">
      <c r="C35" s="41">
        <v>5</v>
      </c>
      <c r="D35" s="42">
        <v>13</v>
      </c>
      <c r="E35" s="43">
        <v>2294.9958000000001</v>
      </c>
      <c r="F35" s="43">
        <v>2118.2399999999998</v>
      </c>
      <c r="G35" s="43">
        <v>14.71</v>
      </c>
      <c r="H35" s="6"/>
      <c r="I35" s="41">
        <v>5</v>
      </c>
      <c r="J35" s="42">
        <v>13</v>
      </c>
      <c r="K35" s="43">
        <v>2294.9958000000001</v>
      </c>
      <c r="L35" s="43">
        <v>2118.2399999999998</v>
      </c>
      <c r="M35" s="43">
        <v>14.71</v>
      </c>
    </row>
    <row r="36" spans="3:13" ht="12.75" x14ac:dyDescent="0.2">
      <c r="C36" s="41">
        <v>6</v>
      </c>
      <c r="D36" s="42">
        <v>14</v>
      </c>
      <c r="E36" s="43">
        <v>2370.1927999999998</v>
      </c>
      <c r="F36" s="43">
        <v>2187.36</v>
      </c>
      <c r="G36" s="43">
        <v>15.19</v>
      </c>
      <c r="H36" s="6"/>
      <c r="I36" s="41">
        <v>6</v>
      </c>
      <c r="J36" s="42">
        <v>14</v>
      </c>
      <c r="K36" s="43">
        <v>2370.1927999999998</v>
      </c>
      <c r="L36" s="43">
        <v>2187.36</v>
      </c>
      <c r="M36" s="43">
        <v>15.19</v>
      </c>
    </row>
    <row r="37" spans="3:13" ht="12.75" x14ac:dyDescent="0.2">
      <c r="C37" s="41">
        <v>7</v>
      </c>
      <c r="D37" s="42">
        <v>15</v>
      </c>
      <c r="E37" s="43">
        <v>2439.7719999999999</v>
      </c>
      <c r="F37" s="43">
        <v>2252.16</v>
      </c>
      <c r="G37" s="43">
        <v>15.64</v>
      </c>
      <c r="H37" s="6"/>
      <c r="I37" s="41">
        <v>7</v>
      </c>
      <c r="J37" s="42">
        <v>15</v>
      </c>
      <c r="K37" s="43">
        <v>2439.7719999999999</v>
      </c>
      <c r="L37" s="43">
        <v>2252.16</v>
      </c>
      <c r="M37" s="43">
        <v>15.64</v>
      </c>
    </row>
    <row r="38" spans="3:13" ht="12.75" x14ac:dyDescent="0.2">
      <c r="C38" s="41">
        <v>8</v>
      </c>
      <c r="D38" s="42">
        <v>16</v>
      </c>
      <c r="E38" s="43">
        <v>2517.8035</v>
      </c>
      <c r="F38" s="43">
        <v>2324.16</v>
      </c>
      <c r="G38" s="43">
        <v>16.143999999999998</v>
      </c>
      <c r="H38" s="6"/>
      <c r="I38" s="41">
        <v>8</v>
      </c>
      <c r="J38" s="42">
        <v>16</v>
      </c>
      <c r="K38" s="43">
        <v>2517.8035</v>
      </c>
      <c r="L38" s="43">
        <v>2324.16</v>
      </c>
      <c r="M38" s="43">
        <v>16.143999999999998</v>
      </c>
    </row>
    <row r="39" spans="3:13" ht="12.75" x14ac:dyDescent="0.2">
      <c r="C39" s="41">
        <v>9</v>
      </c>
      <c r="D39" s="42">
        <v>17</v>
      </c>
      <c r="E39" s="13">
        <v>2581.6725999999999</v>
      </c>
      <c r="F39" s="43">
        <v>2383.1999999999998</v>
      </c>
      <c r="G39" s="43">
        <v>16.55</v>
      </c>
      <c r="H39" s="6"/>
      <c r="I39" s="41">
        <v>9</v>
      </c>
      <c r="J39" s="42">
        <v>17</v>
      </c>
      <c r="K39" s="13">
        <v>2581.6725999999999</v>
      </c>
      <c r="L39" s="43">
        <v>2383.1999999999998</v>
      </c>
      <c r="M39" s="43">
        <v>16.55</v>
      </c>
    </row>
    <row r="40" spans="3:13" ht="12.75" x14ac:dyDescent="0.2">
      <c r="C40" s="44"/>
      <c r="D40" s="45"/>
      <c r="E40" s="46"/>
      <c r="F40" s="46"/>
      <c r="G40" s="46"/>
      <c r="H40" s="6"/>
      <c r="I40" s="41">
        <v>10</v>
      </c>
      <c r="J40" s="42">
        <v>18</v>
      </c>
      <c r="K40" s="43">
        <v>2658.3279000000002</v>
      </c>
      <c r="L40" s="43">
        <v>2453.7600000000002</v>
      </c>
      <c r="M40" s="43">
        <v>17.04</v>
      </c>
    </row>
    <row r="41" spans="3:13" ht="12.75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3:13" ht="12.75" x14ac:dyDescent="0.2">
      <c r="C42" s="34" t="s">
        <v>20</v>
      </c>
      <c r="D42" s="35"/>
      <c r="E42" s="36"/>
      <c r="F42" s="36"/>
      <c r="G42" s="37"/>
      <c r="H42" s="6"/>
      <c r="I42" s="34" t="s">
        <v>19</v>
      </c>
      <c r="J42" s="35"/>
      <c r="K42" s="36"/>
      <c r="L42" s="36"/>
      <c r="M42" s="37"/>
    </row>
    <row r="43" spans="3:13" ht="12.75" x14ac:dyDescent="0.2">
      <c r="C43" s="34" t="s">
        <v>10</v>
      </c>
      <c r="D43" s="34" t="s">
        <v>9</v>
      </c>
      <c r="E43" s="34" t="s">
        <v>8</v>
      </c>
      <c r="F43" s="34" t="s">
        <v>7</v>
      </c>
      <c r="G43" s="34" t="s">
        <v>6</v>
      </c>
      <c r="H43" s="38"/>
      <c r="I43" s="52" t="s">
        <v>10</v>
      </c>
      <c r="J43" s="53" t="s">
        <v>9</v>
      </c>
      <c r="K43" s="53" t="s">
        <v>8</v>
      </c>
      <c r="L43" s="34" t="s">
        <v>7</v>
      </c>
      <c r="M43" s="53" t="s">
        <v>6</v>
      </c>
    </row>
    <row r="44" spans="3:13" ht="12.75" x14ac:dyDescent="0.2">
      <c r="C44" s="51" t="s">
        <v>5</v>
      </c>
      <c r="D44" s="42">
        <v>8</v>
      </c>
      <c r="E44" s="43">
        <v>1979.902</v>
      </c>
      <c r="F44" s="43">
        <v>1827.36</v>
      </c>
      <c r="G44" s="43">
        <v>12.69</v>
      </c>
      <c r="H44" s="6"/>
      <c r="I44" s="51" t="s">
        <v>5</v>
      </c>
      <c r="J44" s="42">
        <v>10</v>
      </c>
      <c r="K44" s="43">
        <v>2089.1952999999999</v>
      </c>
      <c r="L44" s="43">
        <v>1928.16</v>
      </c>
      <c r="M44" s="43">
        <v>13.39</v>
      </c>
    </row>
    <row r="45" spans="3:13" ht="12.75" x14ac:dyDescent="0.2">
      <c r="C45" s="51" t="s">
        <v>4</v>
      </c>
      <c r="D45" s="42">
        <v>9</v>
      </c>
      <c r="E45" s="43">
        <v>2032.433</v>
      </c>
      <c r="F45" s="43">
        <v>1876.32</v>
      </c>
      <c r="G45" s="43">
        <v>13.03</v>
      </c>
      <c r="H45" s="6"/>
      <c r="I45" s="51" t="s">
        <v>4</v>
      </c>
      <c r="J45" s="42">
        <v>11</v>
      </c>
      <c r="K45" s="43">
        <v>2153.0542</v>
      </c>
      <c r="L45" s="43">
        <v>1987.2</v>
      </c>
      <c r="M45" s="43">
        <v>13.8</v>
      </c>
    </row>
    <row r="46" spans="3:13" ht="12.75" x14ac:dyDescent="0.2">
      <c r="C46" s="41">
        <v>0</v>
      </c>
      <c r="D46" s="42">
        <v>10</v>
      </c>
      <c r="E46" s="43">
        <v>2089.1952999999999</v>
      </c>
      <c r="F46" s="43">
        <v>1928.16</v>
      </c>
      <c r="G46" s="43">
        <v>13.39</v>
      </c>
      <c r="H46" s="6"/>
      <c r="I46" s="41">
        <v>0</v>
      </c>
      <c r="J46" s="42">
        <v>12</v>
      </c>
      <c r="K46" s="43">
        <v>2219.7577999999999</v>
      </c>
      <c r="L46" s="43">
        <v>2049.12</v>
      </c>
      <c r="M46" s="43">
        <v>14.23</v>
      </c>
    </row>
    <row r="47" spans="3:13" ht="12.75" x14ac:dyDescent="0.2">
      <c r="C47" s="41">
        <v>1</v>
      </c>
      <c r="D47" s="42">
        <v>11</v>
      </c>
      <c r="E47" s="43">
        <v>2153.0542</v>
      </c>
      <c r="F47" s="43">
        <v>1987.2</v>
      </c>
      <c r="G47" s="43">
        <v>13.8</v>
      </c>
      <c r="H47" s="6"/>
      <c r="I47" s="41">
        <v>1</v>
      </c>
      <c r="J47" s="42">
        <v>14</v>
      </c>
      <c r="K47" s="43">
        <v>2370.1927999999998</v>
      </c>
      <c r="L47" s="43">
        <v>2187.36</v>
      </c>
      <c r="M47" s="43">
        <v>15.19</v>
      </c>
    </row>
    <row r="48" spans="3:13" ht="12.75" x14ac:dyDescent="0.2">
      <c r="C48" s="41">
        <v>2</v>
      </c>
      <c r="D48" s="42">
        <v>12</v>
      </c>
      <c r="E48" s="43">
        <v>2219.7577999999999</v>
      </c>
      <c r="F48" s="43">
        <v>2049.12</v>
      </c>
      <c r="G48" s="43">
        <v>14.23</v>
      </c>
      <c r="H48" s="6"/>
      <c r="I48" s="41">
        <v>2</v>
      </c>
      <c r="J48" s="42">
        <v>16</v>
      </c>
      <c r="K48" s="43">
        <v>2517.8035</v>
      </c>
      <c r="L48" s="43">
        <v>2324.16</v>
      </c>
      <c r="M48" s="43">
        <v>16.143999999999998</v>
      </c>
    </row>
    <row r="49" spans="3:13" ht="12.75" x14ac:dyDescent="0.2">
      <c r="C49" s="41">
        <v>3</v>
      </c>
      <c r="D49" s="42">
        <v>13</v>
      </c>
      <c r="E49" s="43">
        <v>2294.9958000000001</v>
      </c>
      <c r="F49" s="43">
        <v>2118.2399999999998</v>
      </c>
      <c r="G49" s="43">
        <v>14.71</v>
      </c>
      <c r="H49" s="6"/>
      <c r="I49" s="41">
        <v>3</v>
      </c>
      <c r="J49" s="42">
        <v>17</v>
      </c>
      <c r="K49" s="13">
        <v>2581.6725999999999</v>
      </c>
      <c r="L49" s="43">
        <v>2383.1999999999998</v>
      </c>
      <c r="M49" s="43">
        <v>16.55</v>
      </c>
    </row>
    <row r="50" spans="3:13" ht="12.75" x14ac:dyDescent="0.2">
      <c r="C50" s="41">
        <v>4</v>
      </c>
      <c r="D50" s="42">
        <v>14</v>
      </c>
      <c r="E50" s="43">
        <v>2370.1927999999998</v>
      </c>
      <c r="F50" s="43">
        <v>2187.36</v>
      </c>
      <c r="G50" s="43">
        <v>15.19</v>
      </c>
      <c r="H50" s="6"/>
      <c r="I50" s="41">
        <v>4</v>
      </c>
      <c r="J50" s="42">
        <v>18</v>
      </c>
      <c r="K50" s="43">
        <v>2658.3279000000002</v>
      </c>
      <c r="L50" s="43">
        <v>2453.7600000000002</v>
      </c>
      <c r="M50" s="43">
        <v>17.04</v>
      </c>
    </row>
    <row r="51" spans="3:13" ht="12.75" x14ac:dyDescent="0.2">
      <c r="C51" s="41">
        <v>5</v>
      </c>
      <c r="D51" s="42">
        <v>15</v>
      </c>
      <c r="E51" s="43">
        <v>2439.7719999999999</v>
      </c>
      <c r="F51" s="43">
        <v>2252.16</v>
      </c>
      <c r="G51" s="43">
        <v>15.64</v>
      </c>
      <c r="H51" s="6"/>
      <c r="I51" s="41">
        <v>5</v>
      </c>
      <c r="J51" s="42">
        <v>19</v>
      </c>
      <c r="K51" s="43">
        <v>2727.8557999999998</v>
      </c>
      <c r="L51" s="43">
        <v>2518.56</v>
      </c>
      <c r="M51" s="43">
        <v>17.489999999999998</v>
      </c>
    </row>
    <row r="52" spans="3:13" ht="12.75" x14ac:dyDescent="0.2">
      <c r="C52" s="41">
        <v>6</v>
      </c>
      <c r="D52" s="42">
        <v>16</v>
      </c>
      <c r="E52" s="43">
        <v>2517.8035</v>
      </c>
      <c r="F52" s="43">
        <v>2324.16</v>
      </c>
      <c r="G52" s="43">
        <v>16.143999999999998</v>
      </c>
      <c r="H52" s="6"/>
      <c r="I52" s="41">
        <v>6</v>
      </c>
      <c r="J52" s="42">
        <v>20</v>
      </c>
      <c r="K52" s="43">
        <v>2801.6867999999999</v>
      </c>
      <c r="L52" s="43">
        <v>2586.2399999999998</v>
      </c>
      <c r="M52" s="43">
        <v>17.96</v>
      </c>
    </row>
    <row r="53" spans="3:13" ht="12.75" x14ac:dyDescent="0.2">
      <c r="C53" s="41">
        <v>7</v>
      </c>
      <c r="D53" s="42">
        <v>17</v>
      </c>
      <c r="E53" s="13">
        <v>2581.6725999999999</v>
      </c>
      <c r="F53" s="43">
        <v>2383.1999999999998</v>
      </c>
      <c r="G53" s="43">
        <v>16.55</v>
      </c>
      <c r="H53" s="6"/>
      <c r="I53" s="41">
        <v>7</v>
      </c>
      <c r="J53" s="42">
        <v>21</v>
      </c>
      <c r="K53" s="43">
        <v>2874.08</v>
      </c>
      <c r="L53" s="43">
        <v>2652.48</v>
      </c>
      <c r="M53" s="43">
        <v>18.420000000000002</v>
      </c>
    </row>
    <row r="54" spans="3:13" ht="12.75" x14ac:dyDescent="0.2">
      <c r="C54" s="41">
        <v>8</v>
      </c>
      <c r="D54" s="42">
        <v>18</v>
      </c>
      <c r="E54" s="43">
        <v>2658.3279000000002</v>
      </c>
      <c r="F54" s="43">
        <v>2453.7600000000002</v>
      </c>
      <c r="G54" s="43">
        <v>17.04</v>
      </c>
      <c r="H54" s="6"/>
      <c r="I54" s="41">
        <v>8</v>
      </c>
      <c r="J54" s="42">
        <v>22</v>
      </c>
      <c r="K54" s="43">
        <v>2945.0355</v>
      </c>
      <c r="L54" s="43">
        <v>2718.72</v>
      </c>
      <c r="M54" s="43">
        <v>18.88</v>
      </c>
    </row>
    <row r="55" spans="3:13" ht="12.75" x14ac:dyDescent="0.2">
      <c r="C55" s="41">
        <v>9</v>
      </c>
      <c r="D55" s="42">
        <v>19</v>
      </c>
      <c r="E55" s="43">
        <v>2727.8557999999998</v>
      </c>
      <c r="F55" s="43">
        <v>2518.56</v>
      </c>
      <c r="G55" s="43">
        <v>17.489999999999998</v>
      </c>
      <c r="H55" s="6"/>
      <c r="I55" s="41">
        <v>9</v>
      </c>
      <c r="J55" s="42">
        <v>23</v>
      </c>
      <c r="K55" s="43">
        <v>3017.4184</v>
      </c>
      <c r="L55" s="43">
        <v>2784.96</v>
      </c>
      <c r="M55" s="43">
        <v>19.34</v>
      </c>
    </row>
    <row r="56" spans="3:13" ht="12.75" x14ac:dyDescent="0.2">
      <c r="C56" s="41">
        <v>10</v>
      </c>
      <c r="D56" s="42">
        <v>20</v>
      </c>
      <c r="E56" s="43">
        <v>2801.6867999999999</v>
      </c>
      <c r="F56" s="43">
        <v>2586.2399999999998</v>
      </c>
      <c r="G56" s="43">
        <v>17.96</v>
      </c>
      <c r="H56" s="6"/>
      <c r="I56" s="41">
        <v>10</v>
      </c>
      <c r="J56" s="42">
        <v>24</v>
      </c>
      <c r="K56" s="43">
        <v>3091.2289000000001</v>
      </c>
      <c r="L56" s="43">
        <v>2854.08</v>
      </c>
      <c r="M56" s="43">
        <v>19.82</v>
      </c>
    </row>
    <row r="57" spans="3:13" ht="12.75" x14ac:dyDescent="0.2">
      <c r="C57" s="41">
        <v>11</v>
      </c>
      <c r="D57" s="42">
        <v>21</v>
      </c>
      <c r="E57" s="43">
        <v>2874.08</v>
      </c>
      <c r="F57" s="43">
        <v>2652.48</v>
      </c>
      <c r="G57" s="43">
        <v>18.420000000000002</v>
      </c>
      <c r="H57" s="6"/>
      <c r="I57" s="54"/>
      <c r="J57" s="6"/>
      <c r="K57" s="6"/>
      <c r="L57" s="6"/>
      <c r="M57" s="6"/>
    </row>
    <row r="58" spans="3:13" ht="12.75" x14ac:dyDescent="0.2">
      <c r="C58" s="44"/>
      <c r="D58" s="45"/>
      <c r="E58" s="46"/>
      <c r="F58" s="46"/>
      <c r="G58" s="46"/>
      <c r="H58" s="6"/>
      <c r="I58" s="54"/>
      <c r="J58" s="6"/>
      <c r="K58" s="6"/>
      <c r="L58" s="6"/>
      <c r="M58" s="6"/>
    </row>
    <row r="59" spans="3:13" ht="12.75" x14ac:dyDescent="0.2">
      <c r="C59" s="34" t="s">
        <v>18</v>
      </c>
      <c r="D59" s="35"/>
      <c r="E59" s="36"/>
      <c r="F59" s="36"/>
      <c r="G59" s="37"/>
      <c r="H59" s="6"/>
      <c r="I59" s="34" t="s">
        <v>17</v>
      </c>
      <c r="J59" s="35"/>
      <c r="K59" s="36"/>
      <c r="L59" s="36"/>
      <c r="M59" s="37"/>
    </row>
    <row r="60" spans="3:13" ht="12.75" x14ac:dyDescent="0.2">
      <c r="C60" s="34" t="s">
        <v>10</v>
      </c>
      <c r="D60" s="34" t="s">
        <v>9</v>
      </c>
      <c r="E60" s="34" t="s">
        <v>8</v>
      </c>
      <c r="F60" s="34" t="s">
        <v>7</v>
      </c>
      <c r="G60" s="34" t="s">
        <v>6</v>
      </c>
      <c r="H60" s="38"/>
      <c r="I60" s="34" t="s">
        <v>10</v>
      </c>
      <c r="J60" s="34" t="s">
        <v>9</v>
      </c>
      <c r="K60" s="34" t="s">
        <v>8</v>
      </c>
      <c r="L60" s="34" t="s">
        <v>7</v>
      </c>
      <c r="M60" s="34" t="s">
        <v>6</v>
      </c>
    </row>
    <row r="61" spans="3:13" ht="12.75" x14ac:dyDescent="0.2">
      <c r="C61" s="51" t="s">
        <v>5</v>
      </c>
      <c r="D61" s="42">
        <v>16</v>
      </c>
      <c r="E61" s="43">
        <v>2517.8035</v>
      </c>
      <c r="F61" s="43">
        <v>2324.16</v>
      </c>
      <c r="G61" s="43">
        <v>16.143999999999998</v>
      </c>
      <c r="H61" s="6"/>
      <c r="I61" s="51" t="s">
        <v>5</v>
      </c>
      <c r="J61" s="42">
        <v>18</v>
      </c>
      <c r="K61" s="43">
        <v>2658.3279000000002</v>
      </c>
      <c r="L61" s="43">
        <v>2453.7600000000002</v>
      </c>
      <c r="M61" s="43">
        <v>17.04</v>
      </c>
    </row>
    <row r="62" spans="3:13" ht="12.75" x14ac:dyDescent="0.2">
      <c r="C62" s="51" t="s">
        <v>4</v>
      </c>
      <c r="D62" s="42">
        <v>18</v>
      </c>
      <c r="E62" s="43">
        <v>2658.3279000000002</v>
      </c>
      <c r="F62" s="43">
        <v>2453.7600000000002</v>
      </c>
      <c r="G62" s="43">
        <v>17.04</v>
      </c>
      <c r="H62" s="6"/>
      <c r="I62" s="51" t="s">
        <v>4</v>
      </c>
      <c r="J62" s="42">
        <v>20</v>
      </c>
      <c r="K62" s="43">
        <v>2801.6867999999999</v>
      </c>
      <c r="L62" s="43">
        <v>2586.2399999999998</v>
      </c>
      <c r="M62" s="43">
        <v>17.96</v>
      </c>
    </row>
    <row r="63" spans="3:13" ht="12.75" x14ac:dyDescent="0.2">
      <c r="C63" s="41">
        <v>0</v>
      </c>
      <c r="D63" s="42">
        <v>20</v>
      </c>
      <c r="E63" s="43">
        <v>2801.6867999999999</v>
      </c>
      <c r="F63" s="43">
        <v>2586.2399999999998</v>
      </c>
      <c r="G63" s="43">
        <v>17.96</v>
      </c>
      <c r="H63" s="6"/>
      <c r="I63" s="41">
        <v>0</v>
      </c>
      <c r="J63" s="42">
        <v>21</v>
      </c>
      <c r="K63" s="43">
        <v>2874.08</v>
      </c>
      <c r="L63" s="43">
        <v>2652.48</v>
      </c>
      <c r="M63" s="43">
        <v>18.420000000000002</v>
      </c>
    </row>
    <row r="64" spans="3:13" ht="12.75" x14ac:dyDescent="0.2">
      <c r="C64" s="41">
        <v>1</v>
      </c>
      <c r="D64" s="42">
        <v>21</v>
      </c>
      <c r="E64" s="43">
        <v>2874.08</v>
      </c>
      <c r="F64" s="43">
        <v>2652.48</v>
      </c>
      <c r="G64" s="43">
        <v>18.420000000000002</v>
      </c>
      <c r="H64" s="6"/>
      <c r="I64" s="41">
        <v>1</v>
      </c>
      <c r="J64" s="42">
        <v>23</v>
      </c>
      <c r="K64" s="43">
        <v>3017.4184</v>
      </c>
      <c r="L64" s="43">
        <v>2784.96</v>
      </c>
      <c r="M64" s="43">
        <v>19.34</v>
      </c>
    </row>
    <row r="65" spans="3:13" ht="12.75" x14ac:dyDescent="0.2">
      <c r="C65" s="41">
        <v>2</v>
      </c>
      <c r="D65" s="42">
        <v>22</v>
      </c>
      <c r="E65" s="43">
        <v>2945.0355</v>
      </c>
      <c r="F65" s="43">
        <v>2718.72</v>
      </c>
      <c r="G65" s="43">
        <v>18.88</v>
      </c>
      <c r="H65" s="6"/>
      <c r="I65" s="41">
        <v>2</v>
      </c>
      <c r="J65" s="42">
        <v>25</v>
      </c>
      <c r="K65" s="43">
        <v>3166.4259000000002</v>
      </c>
      <c r="L65" s="43">
        <v>2923.2</v>
      </c>
      <c r="M65" s="43">
        <v>20.3</v>
      </c>
    </row>
    <row r="66" spans="3:13" ht="12.75" x14ac:dyDescent="0.2">
      <c r="C66" s="41">
        <v>3</v>
      </c>
      <c r="D66" s="42">
        <v>23</v>
      </c>
      <c r="E66" s="43">
        <v>3017.4184</v>
      </c>
      <c r="F66" s="43">
        <v>2784.96</v>
      </c>
      <c r="G66" s="43">
        <v>19.34</v>
      </c>
      <c r="H66" s="6"/>
      <c r="I66" s="41">
        <v>3</v>
      </c>
      <c r="J66" s="42">
        <v>27</v>
      </c>
      <c r="K66" s="43">
        <v>3325.4259999999999</v>
      </c>
      <c r="L66" s="43">
        <v>3070.08</v>
      </c>
      <c r="M66" s="43">
        <v>21.32</v>
      </c>
    </row>
    <row r="67" spans="3:13" ht="12.75" x14ac:dyDescent="0.2">
      <c r="C67" s="41">
        <v>4</v>
      </c>
      <c r="D67" s="42">
        <v>24</v>
      </c>
      <c r="E67" s="43">
        <v>3091.2289000000001</v>
      </c>
      <c r="F67" s="43">
        <v>2854.08</v>
      </c>
      <c r="G67" s="43">
        <v>19.82</v>
      </c>
      <c r="H67" s="6"/>
      <c r="I67" s="41">
        <v>4</v>
      </c>
      <c r="J67" s="42">
        <v>28</v>
      </c>
      <c r="K67" s="43">
        <v>3396.3301000000001</v>
      </c>
      <c r="L67" s="43">
        <v>3134.88</v>
      </c>
      <c r="M67" s="43">
        <v>21.77</v>
      </c>
    </row>
    <row r="68" spans="3:13" ht="12.75" x14ac:dyDescent="0.2">
      <c r="C68" s="41">
        <v>5</v>
      </c>
      <c r="D68" s="42">
        <v>25</v>
      </c>
      <c r="E68" s="43">
        <v>3166.4259000000002</v>
      </c>
      <c r="F68" s="43">
        <v>2923.2</v>
      </c>
      <c r="G68" s="43">
        <v>20.3</v>
      </c>
      <c r="H68" s="6"/>
      <c r="I68" s="41">
        <v>5</v>
      </c>
      <c r="J68" s="42">
        <v>29</v>
      </c>
      <c r="K68" s="43">
        <v>3475.8301999999999</v>
      </c>
      <c r="L68" s="43">
        <v>3208.32</v>
      </c>
      <c r="M68" s="43">
        <v>22.28</v>
      </c>
    </row>
    <row r="69" spans="3:13" ht="12.75" x14ac:dyDescent="0.2">
      <c r="C69" s="41">
        <v>6</v>
      </c>
      <c r="D69" s="42">
        <v>26</v>
      </c>
      <c r="E69" s="43">
        <v>3244.4881</v>
      </c>
      <c r="F69" s="43">
        <v>2995.2</v>
      </c>
      <c r="G69" s="43">
        <v>20.8</v>
      </c>
      <c r="H69" s="6"/>
      <c r="I69" s="41">
        <v>6</v>
      </c>
      <c r="J69" s="42">
        <v>30</v>
      </c>
      <c r="K69" s="43">
        <v>3553.9232000000002</v>
      </c>
      <c r="L69" s="43">
        <v>3280.32</v>
      </c>
      <c r="M69" s="43">
        <v>22.78</v>
      </c>
    </row>
    <row r="70" spans="3:13" ht="12.75" x14ac:dyDescent="0.2">
      <c r="C70" s="41">
        <v>7</v>
      </c>
      <c r="D70" s="42">
        <v>27</v>
      </c>
      <c r="E70" s="43">
        <v>3325.4259999999999</v>
      </c>
      <c r="F70" s="43">
        <v>3070.08</v>
      </c>
      <c r="G70" s="43">
        <v>21.32</v>
      </c>
      <c r="H70" s="6"/>
      <c r="I70" s="41">
        <v>7</v>
      </c>
      <c r="J70" s="42">
        <v>31</v>
      </c>
      <c r="K70" s="43">
        <v>3627.7029000000002</v>
      </c>
      <c r="L70" s="43">
        <v>3348</v>
      </c>
      <c r="M70" s="43">
        <v>23.25</v>
      </c>
    </row>
    <row r="71" spans="3:13" ht="12.75" x14ac:dyDescent="0.2">
      <c r="C71" s="41">
        <v>8</v>
      </c>
      <c r="D71" s="42">
        <v>28</v>
      </c>
      <c r="E71" s="43">
        <v>3396.3301000000001</v>
      </c>
      <c r="F71" s="43">
        <v>3134.88</v>
      </c>
      <c r="G71" s="43">
        <v>21.77</v>
      </c>
      <c r="H71" s="6"/>
      <c r="I71" s="41">
        <v>8</v>
      </c>
      <c r="J71" s="42">
        <v>32</v>
      </c>
      <c r="K71" s="43">
        <v>3701.4825999999998</v>
      </c>
      <c r="L71" s="43">
        <v>3417.12</v>
      </c>
      <c r="M71" s="43">
        <v>23.73</v>
      </c>
    </row>
    <row r="72" spans="3:13" ht="12.75" x14ac:dyDescent="0.2">
      <c r="C72" s="6"/>
      <c r="D72" s="6"/>
      <c r="E72" s="6"/>
      <c r="F72" s="6"/>
      <c r="G72" s="6"/>
      <c r="H72" s="6"/>
      <c r="I72" s="41">
        <v>9</v>
      </c>
      <c r="J72" s="42">
        <v>33</v>
      </c>
      <c r="K72" s="43">
        <v>3779.5551</v>
      </c>
      <c r="L72" s="43">
        <v>3489.12</v>
      </c>
      <c r="M72" s="43">
        <v>24.23</v>
      </c>
    </row>
    <row r="73" spans="3:13" ht="12.75" x14ac:dyDescent="0.2">
      <c r="C73" s="6"/>
      <c r="D73" s="6"/>
      <c r="E73" s="6"/>
      <c r="F73" s="6"/>
      <c r="G73" s="6"/>
      <c r="H73" s="6"/>
      <c r="I73" s="41">
        <v>10</v>
      </c>
      <c r="J73" s="42">
        <v>34</v>
      </c>
      <c r="K73" s="43">
        <v>3857.6071000000002</v>
      </c>
      <c r="L73" s="43">
        <v>3561.12</v>
      </c>
      <c r="M73" s="43">
        <v>24.73</v>
      </c>
    </row>
    <row r="74" spans="3:13" x14ac:dyDescent="0.2">
      <c r="I74" s="21"/>
      <c r="J74" s="22"/>
      <c r="K74" s="23"/>
      <c r="L74" s="23"/>
      <c r="M74" s="23"/>
    </row>
    <row r="75" spans="3:13" x14ac:dyDescent="0.2">
      <c r="I75" s="21"/>
      <c r="J75" s="22"/>
      <c r="K75" s="23"/>
      <c r="L75" s="23"/>
      <c r="M75" s="23"/>
    </row>
    <row r="76" spans="3:13" x14ac:dyDescent="0.2">
      <c r="I76" s="21"/>
      <c r="J76" s="22"/>
      <c r="K76" s="23"/>
      <c r="L76" s="23"/>
      <c r="M76" s="23"/>
    </row>
    <row r="77" spans="3:13" x14ac:dyDescent="0.2">
      <c r="I77" s="21"/>
      <c r="J77" s="22"/>
      <c r="K77" s="23"/>
      <c r="L77" s="23"/>
      <c r="M77" s="23"/>
    </row>
    <row r="78" spans="3:13" x14ac:dyDescent="0.2">
      <c r="I78" s="21"/>
      <c r="J78" s="22"/>
      <c r="K78" s="23"/>
      <c r="L78" s="23"/>
      <c r="M78" s="23"/>
    </row>
    <row r="79" spans="3:13" x14ac:dyDescent="0.2">
      <c r="I79" s="21"/>
      <c r="J79" s="22"/>
      <c r="K79" s="23"/>
      <c r="L79" s="23"/>
      <c r="M79" s="23"/>
    </row>
    <row r="81" spans="3:13" ht="12.75" x14ac:dyDescent="0.2">
      <c r="C81" s="52" t="s">
        <v>16</v>
      </c>
      <c r="D81" s="58"/>
      <c r="E81" s="59"/>
      <c r="F81" s="59"/>
      <c r="G81" s="60"/>
      <c r="H81" s="6"/>
      <c r="I81" s="52" t="s">
        <v>15</v>
      </c>
      <c r="J81" s="58"/>
      <c r="K81" s="59"/>
      <c r="L81" s="59"/>
      <c r="M81" s="60"/>
    </row>
    <row r="82" spans="3:13" ht="12.75" x14ac:dyDescent="0.2">
      <c r="C82" s="52" t="s">
        <v>10</v>
      </c>
      <c r="D82" s="53" t="s">
        <v>9</v>
      </c>
      <c r="E82" s="53" t="s">
        <v>8</v>
      </c>
      <c r="F82" s="53" t="s">
        <v>7</v>
      </c>
      <c r="G82" s="53" t="s">
        <v>6</v>
      </c>
      <c r="H82" s="38"/>
      <c r="I82" s="52" t="s">
        <v>10</v>
      </c>
      <c r="J82" s="53" t="s">
        <v>9</v>
      </c>
      <c r="K82" s="53" t="s">
        <v>8</v>
      </c>
      <c r="L82" s="53" t="s">
        <v>7</v>
      </c>
      <c r="M82" s="53" t="s">
        <v>6</v>
      </c>
    </row>
    <row r="83" spans="3:13" ht="12.75" x14ac:dyDescent="0.2">
      <c r="C83" s="51" t="s">
        <v>5</v>
      </c>
      <c r="D83" s="42">
        <v>19</v>
      </c>
      <c r="E83" s="43">
        <v>2727.8557999999998</v>
      </c>
      <c r="F83" s="43">
        <v>2518.56</v>
      </c>
      <c r="G83" s="43">
        <v>17.489999999999998</v>
      </c>
      <c r="H83" s="6"/>
      <c r="I83" s="51" t="s">
        <v>5</v>
      </c>
      <c r="J83" s="42">
        <v>27</v>
      </c>
      <c r="K83" s="43">
        <v>3325.4259999999999</v>
      </c>
      <c r="L83" s="43">
        <v>3070.08</v>
      </c>
      <c r="M83" s="43">
        <v>21.32</v>
      </c>
    </row>
    <row r="84" spans="3:13" ht="12.75" x14ac:dyDescent="0.2">
      <c r="C84" s="51" t="s">
        <v>4</v>
      </c>
      <c r="D84" s="42">
        <v>21</v>
      </c>
      <c r="E84" s="43">
        <v>2874.08</v>
      </c>
      <c r="F84" s="43">
        <v>2652.48</v>
      </c>
      <c r="G84" s="43">
        <v>18.420000000000002</v>
      </c>
      <c r="H84" s="6"/>
      <c r="I84" s="51" t="s">
        <v>4</v>
      </c>
      <c r="J84" s="42">
        <v>29</v>
      </c>
      <c r="K84" s="43">
        <v>3475.8301999999999</v>
      </c>
      <c r="L84" s="43">
        <v>3208.32</v>
      </c>
      <c r="M84" s="43">
        <v>22.28</v>
      </c>
    </row>
    <row r="85" spans="3:13" ht="12.75" x14ac:dyDescent="0.2">
      <c r="C85" s="41">
        <v>0</v>
      </c>
      <c r="D85" s="42">
        <v>23</v>
      </c>
      <c r="E85" s="43">
        <v>3017.4184</v>
      </c>
      <c r="F85" s="43">
        <v>2784.96</v>
      </c>
      <c r="G85" s="43">
        <v>19.34</v>
      </c>
      <c r="H85" s="6"/>
      <c r="I85" s="41">
        <v>0</v>
      </c>
      <c r="J85" s="42">
        <v>32</v>
      </c>
      <c r="K85" s="43">
        <v>3701.4825999999998</v>
      </c>
      <c r="L85" s="43">
        <v>3417.12</v>
      </c>
      <c r="M85" s="43">
        <v>23.73</v>
      </c>
    </row>
    <row r="86" spans="3:13" ht="12.75" x14ac:dyDescent="0.2">
      <c r="C86" s="41">
        <v>1</v>
      </c>
      <c r="D86" s="42">
        <v>26</v>
      </c>
      <c r="E86" s="43">
        <v>3244.4881</v>
      </c>
      <c r="F86" s="43">
        <v>2995.2</v>
      </c>
      <c r="G86" s="43">
        <v>20.8</v>
      </c>
      <c r="H86" s="6"/>
      <c r="I86" s="41">
        <v>1</v>
      </c>
      <c r="J86" s="42">
        <v>34</v>
      </c>
      <c r="K86" s="43">
        <v>3857.6071000000002</v>
      </c>
      <c r="L86" s="43">
        <v>3561.12</v>
      </c>
      <c r="M86" s="43">
        <v>24.73</v>
      </c>
    </row>
    <row r="87" spans="3:13" ht="12.75" x14ac:dyDescent="0.2">
      <c r="C87" s="41">
        <v>2</v>
      </c>
      <c r="D87" s="42">
        <v>28</v>
      </c>
      <c r="E87" s="43">
        <v>3396.3301000000001</v>
      </c>
      <c r="F87" s="43">
        <v>3134.88</v>
      </c>
      <c r="G87" s="43">
        <v>21.77</v>
      </c>
      <c r="H87" s="6"/>
      <c r="I87" s="41">
        <v>2</v>
      </c>
      <c r="J87" s="42">
        <v>36</v>
      </c>
      <c r="K87" s="43">
        <v>4002.4038999999998</v>
      </c>
      <c r="L87" s="43">
        <v>3695.04</v>
      </c>
      <c r="M87" s="43">
        <v>25.66</v>
      </c>
    </row>
    <row r="88" spans="3:13" ht="12.75" x14ac:dyDescent="0.2">
      <c r="C88" s="41">
        <v>3</v>
      </c>
      <c r="D88" s="42">
        <v>30</v>
      </c>
      <c r="E88" s="43">
        <v>3553.9232000000002</v>
      </c>
      <c r="F88" s="43">
        <v>3280.32</v>
      </c>
      <c r="G88" s="43">
        <v>22.78</v>
      </c>
      <c r="H88" s="6"/>
      <c r="I88" s="41">
        <v>3</v>
      </c>
      <c r="J88" s="42">
        <v>38</v>
      </c>
      <c r="K88" s="43">
        <v>4171.3145999999997</v>
      </c>
      <c r="L88" s="43">
        <v>3850.56</v>
      </c>
      <c r="M88" s="43">
        <v>26.74</v>
      </c>
    </row>
    <row r="89" spans="3:13" ht="12.75" x14ac:dyDescent="0.2">
      <c r="C89" s="41">
        <v>4</v>
      </c>
      <c r="D89" s="42">
        <v>32</v>
      </c>
      <c r="E89" s="43">
        <v>3701.4825999999998</v>
      </c>
      <c r="F89" s="43">
        <v>3417.12</v>
      </c>
      <c r="G89" s="43">
        <v>23.73</v>
      </c>
      <c r="H89" s="6"/>
      <c r="I89" s="41">
        <v>4</v>
      </c>
      <c r="J89" s="42">
        <v>40</v>
      </c>
      <c r="K89" s="43">
        <v>4330.2942000000003</v>
      </c>
      <c r="L89" s="43">
        <v>3997.44</v>
      </c>
      <c r="M89" s="43">
        <v>27.76</v>
      </c>
    </row>
    <row r="90" spans="3:13" ht="12.75" x14ac:dyDescent="0.2">
      <c r="C90" s="41">
        <v>5</v>
      </c>
      <c r="D90" s="42">
        <v>34</v>
      </c>
      <c r="E90" s="43">
        <v>3857.6071000000002</v>
      </c>
      <c r="F90" s="43">
        <v>3561.12</v>
      </c>
      <c r="G90" s="43">
        <v>24.73</v>
      </c>
      <c r="H90" s="6"/>
      <c r="I90" s="41">
        <v>5</v>
      </c>
      <c r="J90" s="42">
        <v>42</v>
      </c>
      <c r="K90" s="43">
        <v>4493.5153</v>
      </c>
      <c r="L90" s="43">
        <v>4147.2</v>
      </c>
      <c r="M90" s="43">
        <v>28.8</v>
      </c>
    </row>
    <row r="91" spans="3:13" ht="12.75" x14ac:dyDescent="0.2">
      <c r="C91" s="41">
        <v>6</v>
      </c>
      <c r="D91" s="42">
        <v>35</v>
      </c>
      <c r="E91" s="43">
        <v>3930.0311999999999</v>
      </c>
      <c r="F91" s="43">
        <v>3627.36</v>
      </c>
      <c r="G91" s="43">
        <v>25.19</v>
      </c>
      <c r="H91" s="6"/>
      <c r="I91" s="41">
        <v>6</v>
      </c>
      <c r="J91" s="42">
        <v>44</v>
      </c>
      <c r="K91" s="43">
        <v>4651.0056999999997</v>
      </c>
      <c r="L91" s="43">
        <v>4292.6400000000003</v>
      </c>
      <c r="M91" s="43">
        <v>29.81</v>
      </c>
    </row>
    <row r="92" spans="3:13" ht="12.75" x14ac:dyDescent="0.2">
      <c r="C92" s="41">
        <v>7</v>
      </c>
      <c r="D92" s="42">
        <v>36</v>
      </c>
      <c r="E92" s="43">
        <v>4002.4038999999998</v>
      </c>
      <c r="F92" s="43">
        <v>3695.04</v>
      </c>
      <c r="G92" s="43">
        <v>25.66</v>
      </c>
      <c r="H92" s="6"/>
      <c r="I92" s="41">
        <v>7</v>
      </c>
      <c r="J92" s="42">
        <v>45</v>
      </c>
      <c r="K92" s="43">
        <v>4720.585</v>
      </c>
      <c r="L92" s="43">
        <v>4357.4399999999996</v>
      </c>
      <c r="M92" s="43">
        <v>30.26</v>
      </c>
    </row>
    <row r="93" spans="3:13" ht="12.75" x14ac:dyDescent="0.2">
      <c r="C93" s="41">
        <v>8</v>
      </c>
      <c r="D93" s="42">
        <v>37</v>
      </c>
      <c r="E93" s="43">
        <v>4086.1763000000001</v>
      </c>
      <c r="F93" s="43">
        <v>3771.36</v>
      </c>
      <c r="G93" s="43">
        <v>26.19</v>
      </c>
      <c r="H93" s="6"/>
      <c r="I93" s="41">
        <v>8</v>
      </c>
      <c r="J93" s="42">
        <v>46</v>
      </c>
      <c r="K93" s="43">
        <v>4791.5403999999999</v>
      </c>
      <c r="L93" s="43">
        <v>4423.68</v>
      </c>
      <c r="M93" s="43">
        <v>30.72</v>
      </c>
    </row>
    <row r="94" spans="3:13" ht="12.75" x14ac:dyDescent="0.2">
      <c r="C94" s="41">
        <v>9</v>
      </c>
      <c r="D94" s="42">
        <v>38</v>
      </c>
      <c r="E94" s="43">
        <v>4171.3145999999997</v>
      </c>
      <c r="F94" s="43">
        <v>3850.56</v>
      </c>
      <c r="G94" s="43">
        <v>26.74</v>
      </c>
      <c r="H94" s="6"/>
      <c r="I94" s="41">
        <v>9</v>
      </c>
      <c r="J94" s="42">
        <v>47</v>
      </c>
      <c r="K94" s="43">
        <v>4865.3302999999996</v>
      </c>
      <c r="L94" s="43">
        <v>4491.3599999999997</v>
      </c>
      <c r="M94" s="43">
        <v>31.19</v>
      </c>
    </row>
    <row r="95" spans="3:13" ht="12.75" x14ac:dyDescent="0.2">
      <c r="C95" s="41">
        <v>10</v>
      </c>
      <c r="D95" s="42">
        <v>39</v>
      </c>
      <c r="E95" s="43">
        <v>4255.0459000000001</v>
      </c>
      <c r="F95" s="43">
        <v>3928.32</v>
      </c>
      <c r="G95" s="43">
        <v>27.28</v>
      </c>
      <c r="H95" s="6"/>
      <c r="I95" s="41">
        <v>10</v>
      </c>
      <c r="J95" s="42">
        <v>48</v>
      </c>
      <c r="K95" s="43">
        <v>4936.3269</v>
      </c>
      <c r="L95" s="43">
        <v>4556.16</v>
      </c>
      <c r="M95" s="43">
        <v>31.64</v>
      </c>
    </row>
    <row r="96" spans="3:13" ht="12.75" x14ac:dyDescent="0.2">
      <c r="C96" s="41">
        <v>11</v>
      </c>
      <c r="D96" s="42">
        <v>40</v>
      </c>
      <c r="E96" s="43">
        <v>4330.2942000000003</v>
      </c>
      <c r="F96" s="43">
        <v>3997.44</v>
      </c>
      <c r="G96" s="43">
        <v>27.76</v>
      </c>
      <c r="H96" s="6"/>
      <c r="I96" s="6"/>
      <c r="J96" s="6"/>
      <c r="K96" s="6"/>
      <c r="L96" s="6"/>
      <c r="M96" s="6"/>
    </row>
    <row r="97" spans="3:13" ht="12.75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3:13" ht="12.75" x14ac:dyDescent="0.2">
      <c r="C98" s="52" t="s">
        <v>14</v>
      </c>
      <c r="D98" s="58"/>
      <c r="E98" s="59"/>
      <c r="F98" s="59"/>
      <c r="G98" s="60"/>
      <c r="H98" s="6"/>
      <c r="I98" s="34" t="s">
        <v>13</v>
      </c>
      <c r="J98" s="58"/>
      <c r="K98" s="59"/>
      <c r="L98" s="59"/>
      <c r="M98" s="60"/>
    </row>
    <row r="99" spans="3:13" ht="12.75" x14ac:dyDescent="0.2">
      <c r="C99" s="52" t="s">
        <v>10</v>
      </c>
      <c r="D99" s="53" t="s">
        <v>9</v>
      </c>
      <c r="E99" s="53" t="s">
        <v>8</v>
      </c>
      <c r="F99" s="53" t="s">
        <v>7</v>
      </c>
      <c r="G99" s="53" t="s">
        <v>6</v>
      </c>
      <c r="H99" s="38"/>
      <c r="I99" s="34" t="s">
        <v>10</v>
      </c>
      <c r="J99" s="34" t="s">
        <v>9</v>
      </c>
      <c r="K99" s="34" t="s">
        <v>8</v>
      </c>
      <c r="L99" s="34" t="s">
        <v>7</v>
      </c>
      <c r="M99" s="34" t="s">
        <v>6</v>
      </c>
    </row>
    <row r="100" spans="3:13" ht="12.75" x14ac:dyDescent="0.2">
      <c r="C100" s="51" t="s">
        <v>5</v>
      </c>
      <c r="D100" s="42">
        <v>34</v>
      </c>
      <c r="E100" s="43">
        <v>3857.6071000000002</v>
      </c>
      <c r="F100" s="43">
        <v>3561.12</v>
      </c>
      <c r="G100" s="43">
        <v>24.73</v>
      </c>
      <c r="H100" s="6"/>
      <c r="I100" s="51" t="s">
        <v>5</v>
      </c>
      <c r="J100" s="42">
        <v>44</v>
      </c>
      <c r="K100" s="43">
        <v>4651.0056999999997</v>
      </c>
      <c r="L100" s="43">
        <v>4292.6400000000003</v>
      </c>
      <c r="M100" s="43">
        <v>29.81</v>
      </c>
    </row>
    <row r="101" spans="3:13" ht="12.75" x14ac:dyDescent="0.2">
      <c r="C101" s="51" t="s">
        <v>4</v>
      </c>
      <c r="D101" s="42">
        <v>36</v>
      </c>
      <c r="E101" s="43">
        <v>4002.4038999999998</v>
      </c>
      <c r="F101" s="43">
        <v>3695.04</v>
      </c>
      <c r="G101" s="43">
        <v>25.66</v>
      </c>
      <c r="H101" s="6"/>
      <c r="I101" s="51" t="s">
        <v>4</v>
      </c>
      <c r="J101" s="42">
        <v>46</v>
      </c>
      <c r="K101" s="43">
        <v>4791.5403999999999</v>
      </c>
      <c r="L101" s="43">
        <v>4423.68</v>
      </c>
      <c r="M101" s="43">
        <v>30.72</v>
      </c>
    </row>
    <row r="102" spans="3:13" ht="12.75" x14ac:dyDescent="0.2">
      <c r="C102" s="41">
        <v>0</v>
      </c>
      <c r="D102" s="42">
        <v>38</v>
      </c>
      <c r="E102" s="43">
        <v>4171.3145999999997</v>
      </c>
      <c r="F102" s="43">
        <v>3850.56</v>
      </c>
      <c r="G102" s="43">
        <v>26.74</v>
      </c>
      <c r="H102" s="6"/>
      <c r="I102" s="41">
        <v>0</v>
      </c>
      <c r="J102" s="42">
        <v>48</v>
      </c>
      <c r="K102" s="43">
        <v>4936.3269</v>
      </c>
      <c r="L102" s="43">
        <v>4556.16</v>
      </c>
      <c r="M102" s="43">
        <v>31.64</v>
      </c>
    </row>
    <row r="103" spans="3:13" ht="12.75" x14ac:dyDescent="0.2">
      <c r="C103" s="41">
        <v>1</v>
      </c>
      <c r="D103" s="42">
        <v>40</v>
      </c>
      <c r="E103" s="43">
        <v>4330.2942000000003</v>
      </c>
      <c r="F103" s="43">
        <v>3997.44</v>
      </c>
      <c r="G103" s="43">
        <v>27.76</v>
      </c>
      <c r="H103" s="6"/>
      <c r="I103" s="41">
        <v>1</v>
      </c>
      <c r="J103" s="42">
        <v>50</v>
      </c>
      <c r="K103" s="43">
        <v>5082.4894999999997</v>
      </c>
      <c r="L103" s="43">
        <v>4691.5200000000004</v>
      </c>
      <c r="M103" s="43">
        <v>32.58</v>
      </c>
    </row>
    <row r="104" spans="3:13" ht="12.75" x14ac:dyDescent="0.2">
      <c r="C104" s="41">
        <v>2</v>
      </c>
      <c r="D104" s="42">
        <v>41</v>
      </c>
      <c r="E104" s="43">
        <v>4414.0151999999998</v>
      </c>
      <c r="F104" s="43">
        <v>4073.76</v>
      </c>
      <c r="G104" s="43">
        <v>28.29</v>
      </c>
      <c r="H104" s="6"/>
      <c r="I104" s="41">
        <v>2</v>
      </c>
      <c r="J104" s="42">
        <v>51</v>
      </c>
      <c r="K104" s="43">
        <v>5156.3</v>
      </c>
      <c r="L104" s="43">
        <v>4744.8</v>
      </c>
      <c r="M104" s="43">
        <v>32.950000000000003</v>
      </c>
    </row>
    <row r="105" spans="3:13" ht="12.75" x14ac:dyDescent="0.2">
      <c r="C105" s="41">
        <v>3</v>
      </c>
      <c r="D105" s="42">
        <v>42</v>
      </c>
      <c r="E105" s="43">
        <v>4493.5153</v>
      </c>
      <c r="F105" s="43">
        <v>4147.2</v>
      </c>
      <c r="G105" s="43">
        <v>28.8</v>
      </c>
      <c r="H105" s="6"/>
      <c r="I105" s="41">
        <v>3</v>
      </c>
      <c r="J105" s="42">
        <v>52</v>
      </c>
      <c r="K105" s="43">
        <v>5227.2349000000004</v>
      </c>
      <c r="L105" s="43">
        <v>4809.6000000000004</v>
      </c>
      <c r="M105" s="43">
        <v>33.4</v>
      </c>
    </row>
    <row r="106" spans="3:13" ht="12.75" x14ac:dyDescent="0.2">
      <c r="C106" s="41">
        <v>4</v>
      </c>
      <c r="D106" s="42">
        <v>43</v>
      </c>
      <c r="E106" s="43">
        <v>4574.4120999999996</v>
      </c>
      <c r="F106" s="43">
        <v>4222.08</v>
      </c>
      <c r="G106" s="43">
        <v>29.32</v>
      </c>
      <c r="H106" s="6"/>
      <c r="I106" s="41">
        <v>4</v>
      </c>
      <c r="J106" s="42">
        <v>53</v>
      </c>
      <c r="K106" s="43">
        <v>5302.4831999999997</v>
      </c>
      <c r="L106" s="43">
        <v>4878.72</v>
      </c>
      <c r="M106" s="43">
        <v>33.880000000000003</v>
      </c>
    </row>
    <row r="107" spans="3:13" ht="12.75" x14ac:dyDescent="0.2">
      <c r="C107" s="41">
        <v>5</v>
      </c>
      <c r="D107" s="42">
        <v>44</v>
      </c>
      <c r="E107" s="43">
        <v>4651.0056999999997</v>
      </c>
      <c r="F107" s="43">
        <v>4292.6400000000003</v>
      </c>
      <c r="G107" s="43">
        <v>29.81</v>
      </c>
      <c r="H107" s="6"/>
      <c r="I107" s="41">
        <v>5</v>
      </c>
      <c r="J107" s="42">
        <v>56</v>
      </c>
      <c r="K107" s="43">
        <v>5519.6423000000004</v>
      </c>
      <c r="L107" s="43">
        <v>5078.88</v>
      </c>
      <c r="M107" s="43">
        <v>35.270000000000003</v>
      </c>
    </row>
    <row r="108" spans="3:13" ht="12.75" x14ac:dyDescent="0.2">
      <c r="C108" s="41">
        <v>6</v>
      </c>
      <c r="D108" s="42">
        <v>46</v>
      </c>
      <c r="E108" s="43">
        <v>4791.5403999999999</v>
      </c>
      <c r="F108" s="43">
        <v>4423.68</v>
      </c>
      <c r="G108" s="43">
        <v>30.72</v>
      </c>
      <c r="H108" s="6"/>
      <c r="I108" s="41">
        <v>6</v>
      </c>
      <c r="J108" s="42">
        <v>59</v>
      </c>
      <c r="K108" s="43">
        <v>5738.2084999999997</v>
      </c>
      <c r="L108" s="43">
        <v>5280.48</v>
      </c>
      <c r="M108" s="43">
        <v>36.67</v>
      </c>
    </row>
    <row r="109" spans="3:13" ht="12.75" x14ac:dyDescent="0.2">
      <c r="C109" s="41">
        <v>7</v>
      </c>
      <c r="D109" s="42">
        <v>48</v>
      </c>
      <c r="E109" s="43">
        <v>4936.3269</v>
      </c>
      <c r="F109" s="43">
        <v>4556.16</v>
      </c>
      <c r="G109" s="43">
        <v>31.64</v>
      </c>
      <c r="H109" s="6"/>
      <c r="I109" s="41">
        <v>7</v>
      </c>
      <c r="J109" s="42">
        <v>62</v>
      </c>
      <c r="K109" s="43">
        <v>5956.7745999999997</v>
      </c>
      <c r="L109" s="43">
        <v>5480.64</v>
      </c>
      <c r="M109" s="43">
        <v>38.06</v>
      </c>
    </row>
    <row r="110" spans="3:13" ht="12.75" x14ac:dyDescent="0.2">
      <c r="C110" s="41">
        <v>8</v>
      </c>
      <c r="D110" s="42">
        <v>50</v>
      </c>
      <c r="E110" s="43">
        <v>5082.4894999999997</v>
      </c>
      <c r="F110" s="43">
        <v>4691.5200000000004</v>
      </c>
      <c r="G110" s="43">
        <v>32.58</v>
      </c>
      <c r="H110" s="6"/>
      <c r="I110" s="41">
        <v>8</v>
      </c>
      <c r="J110" s="42">
        <v>64</v>
      </c>
      <c r="K110" s="43">
        <v>6102.9475000000002</v>
      </c>
      <c r="L110" s="43">
        <v>5616</v>
      </c>
      <c r="M110" s="43">
        <v>39</v>
      </c>
    </row>
    <row r="111" spans="3:13" ht="12.75" x14ac:dyDescent="0.2">
      <c r="C111" s="41">
        <v>9</v>
      </c>
      <c r="D111" s="42">
        <v>52</v>
      </c>
      <c r="E111" s="43">
        <v>5227.2349000000004</v>
      </c>
      <c r="F111" s="43">
        <v>4809.6000000000004</v>
      </c>
      <c r="G111" s="43">
        <v>33.4</v>
      </c>
      <c r="H111" s="6"/>
      <c r="I111" s="41">
        <v>9</v>
      </c>
      <c r="J111" s="42">
        <v>66</v>
      </c>
      <c r="K111" s="43">
        <v>6283.2475999999997</v>
      </c>
      <c r="L111" s="43">
        <v>5781.6</v>
      </c>
      <c r="M111" s="43">
        <v>40.15</v>
      </c>
    </row>
    <row r="112" spans="3:13" ht="12.75" x14ac:dyDescent="0.2">
      <c r="C112" s="41">
        <v>10</v>
      </c>
      <c r="D112" s="42">
        <v>54</v>
      </c>
      <c r="E112" s="43">
        <v>5373.4386000000004</v>
      </c>
      <c r="F112" s="43">
        <v>4944.96</v>
      </c>
      <c r="G112" s="43">
        <v>34.340000000000003</v>
      </c>
      <c r="H112" s="6"/>
      <c r="I112" s="41">
        <v>10</v>
      </c>
      <c r="J112" s="42">
        <v>68</v>
      </c>
      <c r="K112" s="43">
        <v>6466.3001000000004</v>
      </c>
      <c r="L112" s="43">
        <v>5950.08</v>
      </c>
      <c r="M112" s="43">
        <v>41.32</v>
      </c>
    </row>
    <row r="113" spans="3:13" ht="12.75" x14ac:dyDescent="0.2">
      <c r="C113" s="41">
        <v>11</v>
      </c>
      <c r="D113" s="42">
        <v>56</v>
      </c>
      <c r="E113" s="43">
        <v>5519.6423000000004</v>
      </c>
      <c r="F113" s="43">
        <v>5078.88</v>
      </c>
      <c r="G113" s="43">
        <v>35.270000000000003</v>
      </c>
      <c r="H113" s="6"/>
      <c r="I113" s="41">
        <v>11</v>
      </c>
      <c r="J113" s="42">
        <v>70</v>
      </c>
      <c r="K113" s="43">
        <v>6647.9763999999996</v>
      </c>
      <c r="L113" s="43">
        <v>6117.12</v>
      </c>
      <c r="M113" s="43">
        <v>42.48</v>
      </c>
    </row>
    <row r="114" spans="3:13" ht="12.75" x14ac:dyDescent="0.2">
      <c r="C114" s="41">
        <v>12</v>
      </c>
      <c r="D114" s="42">
        <v>57</v>
      </c>
      <c r="E114" s="43">
        <v>5590.6080000000002</v>
      </c>
      <c r="F114" s="43">
        <v>5143.38</v>
      </c>
      <c r="G114" s="43">
        <v>35.72</v>
      </c>
      <c r="H114" s="6"/>
      <c r="I114" s="41">
        <v>12</v>
      </c>
      <c r="J114" s="42">
        <v>71</v>
      </c>
      <c r="K114" s="43">
        <v>6737.3972999999996</v>
      </c>
      <c r="L114" s="43">
        <v>6199.2</v>
      </c>
      <c r="M114" s="43">
        <v>43.05</v>
      </c>
    </row>
    <row r="115" spans="3:13" ht="12.75" x14ac:dyDescent="0.2">
      <c r="C115" s="41">
        <v>13</v>
      </c>
      <c r="D115" s="42">
        <v>58</v>
      </c>
      <c r="E115" s="43">
        <v>5662.9498999999996</v>
      </c>
      <c r="F115" s="43">
        <v>5209.92</v>
      </c>
      <c r="G115" s="43">
        <v>36.18</v>
      </c>
      <c r="H115" s="6"/>
      <c r="I115" s="41">
        <v>13</v>
      </c>
      <c r="J115" s="42">
        <v>72</v>
      </c>
      <c r="K115" s="43">
        <v>6831.0392000000002</v>
      </c>
      <c r="L115" s="43">
        <v>6285.6</v>
      </c>
      <c r="M115" s="43">
        <v>43.65</v>
      </c>
    </row>
    <row r="116" spans="3:13" ht="12.75" x14ac:dyDescent="0.2">
      <c r="C116" s="41">
        <v>14</v>
      </c>
      <c r="D116" s="42">
        <v>59</v>
      </c>
      <c r="E116" s="43">
        <v>5738.2084999999997</v>
      </c>
      <c r="F116" s="43">
        <v>5280.48</v>
      </c>
      <c r="G116" s="43">
        <v>36.67</v>
      </c>
      <c r="H116" s="6"/>
      <c r="I116" s="41">
        <v>14</v>
      </c>
      <c r="J116" s="42">
        <v>73</v>
      </c>
      <c r="K116" s="43">
        <v>6921.9080999999996</v>
      </c>
      <c r="L116" s="43">
        <v>6369.12</v>
      </c>
      <c r="M116" s="43">
        <v>44.23</v>
      </c>
    </row>
    <row r="117" spans="3:13" ht="12.75" x14ac:dyDescent="0.2">
      <c r="C117" s="41">
        <v>15</v>
      </c>
      <c r="D117" s="42">
        <v>60</v>
      </c>
      <c r="E117" s="13">
        <v>5810.5811000000003</v>
      </c>
      <c r="F117" s="43">
        <v>5346.72</v>
      </c>
      <c r="G117" s="43">
        <v>37.130000000000003</v>
      </c>
      <c r="H117" s="6"/>
      <c r="I117" s="41">
        <v>15</v>
      </c>
      <c r="J117" s="42">
        <v>74</v>
      </c>
      <c r="K117" s="43">
        <v>7012.7359999999999</v>
      </c>
      <c r="L117" s="43">
        <v>6452.64</v>
      </c>
      <c r="M117" s="43">
        <v>44.81</v>
      </c>
    </row>
    <row r="118" spans="3:13" ht="12.75" x14ac:dyDescent="0.2">
      <c r="C118" s="54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3:13" ht="12.75" x14ac:dyDescent="0.2">
      <c r="C119" s="54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3:13" ht="12.75" x14ac:dyDescent="0.2">
      <c r="C120" s="54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3:13" ht="12.75" x14ac:dyDescent="0.2">
      <c r="C121" s="34" t="s">
        <v>12</v>
      </c>
      <c r="D121" s="58"/>
      <c r="E121" s="59"/>
      <c r="F121" s="59"/>
      <c r="G121" s="60"/>
      <c r="H121" s="6"/>
      <c r="I121" s="34" t="s">
        <v>11</v>
      </c>
      <c r="J121" s="58"/>
      <c r="K121" s="59"/>
      <c r="L121" s="59"/>
      <c r="M121" s="60"/>
    </row>
    <row r="122" spans="3:13" ht="12.75" x14ac:dyDescent="0.2">
      <c r="C122" s="34" t="s">
        <v>10</v>
      </c>
      <c r="D122" s="34" t="s">
        <v>9</v>
      </c>
      <c r="E122" s="34" t="s">
        <v>8</v>
      </c>
      <c r="F122" s="34" t="s">
        <v>7</v>
      </c>
      <c r="G122" s="53" t="s">
        <v>6</v>
      </c>
      <c r="H122" s="38"/>
      <c r="I122" s="34" t="s">
        <v>10</v>
      </c>
      <c r="J122" s="34" t="s">
        <v>9</v>
      </c>
      <c r="K122" s="34" t="s">
        <v>8</v>
      </c>
      <c r="L122" s="34" t="s">
        <v>7</v>
      </c>
      <c r="M122" s="34" t="s">
        <v>6</v>
      </c>
    </row>
    <row r="123" spans="3:13" ht="12.75" x14ac:dyDescent="0.2">
      <c r="C123" s="51" t="s">
        <v>5</v>
      </c>
      <c r="D123" s="42">
        <v>54</v>
      </c>
      <c r="E123" s="43">
        <v>5373.4386000000004</v>
      </c>
      <c r="F123" s="43">
        <v>4944.96</v>
      </c>
      <c r="G123" s="43">
        <v>34.340000000000003</v>
      </c>
      <c r="H123" s="6"/>
      <c r="I123" s="51" t="s">
        <v>5</v>
      </c>
      <c r="J123" s="42">
        <v>66</v>
      </c>
      <c r="K123" s="43">
        <v>6283.2475999999997</v>
      </c>
      <c r="L123" s="43">
        <v>5781.6</v>
      </c>
      <c r="M123" s="43">
        <v>40.15</v>
      </c>
    </row>
    <row r="124" spans="3:13" ht="12.75" x14ac:dyDescent="0.2">
      <c r="C124" s="51" t="s">
        <v>4</v>
      </c>
      <c r="D124" s="42">
        <v>56</v>
      </c>
      <c r="E124" s="43">
        <v>5519.6423000000004</v>
      </c>
      <c r="F124" s="43">
        <v>5078.88</v>
      </c>
      <c r="G124" s="43">
        <v>35.270000000000003</v>
      </c>
      <c r="H124" s="6"/>
      <c r="I124" s="51" t="s">
        <v>4</v>
      </c>
      <c r="J124" s="42">
        <v>68</v>
      </c>
      <c r="K124" s="43">
        <v>6466.3001000000004</v>
      </c>
      <c r="L124" s="43">
        <v>5950.08</v>
      </c>
      <c r="M124" s="43">
        <v>41.32</v>
      </c>
    </row>
    <row r="125" spans="3:13" ht="12.75" x14ac:dyDescent="0.2">
      <c r="C125" s="41">
        <v>0</v>
      </c>
      <c r="D125" s="42">
        <v>58</v>
      </c>
      <c r="E125" s="43">
        <v>5662.9498999999996</v>
      </c>
      <c r="F125" s="43">
        <v>5209.92</v>
      </c>
      <c r="G125" s="43">
        <v>36.18</v>
      </c>
      <c r="H125" s="6"/>
      <c r="I125" s="41">
        <v>0</v>
      </c>
      <c r="J125" s="42">
        <v>70</v>
      </c>
      <c r="K125" s="43">
        <v>6647.9763999999996</v>
      </c>
      <c r="L125" s="43">
        <v>6117.12</v>
      </c>
      <c r="M125" s="43">
        <v>42.48</v>
      </c>
    </row>
    <row r="126" spans="3:13" ht="12.75" x14ac:dyDescent="0.2">
      <c r="C126" s="41">
        <v>1</v>
      </c>
      <c r="D126" s="42">
        <v>60</v>
      </c>
      <c r="E126" s="13">
        <v>5810.5811000000003</v>
      </c>
      <c r="F126" s="43">
        <v>5346.72</v>
      </c>
      <c r="G126" s="43">
        <v>37.130000000000003</v>
      </c>
      <c r="H126" s="6"/>
      <c r="I126" s="41">
        <v>1</v>
      </c>
      <c r="J126" s="42">
        <v>72</v>
      </c>
      <c r="K126" s="43">
        <v>6831.0392000000002</v>
      </c>
      <c r="L126" s="43">
        <v>6285.6</v>
      </c>
      <c r="M126" s="43">
        <v>43.65</v>
      </c>
    </row>
    <row r="127" spans="3:13" ht="12.75" x14ac:dyDescent="0.2">
      <c r="C127" s="41">
        <v>2</v>
      </c>
      <c r="D127" s="42">
        <v>62</v>
      </c>
      <c r="E127" s="43">
        <v>5956.7745999999997</v>
      </c>
      <c r="F127" s="43">
        <v>5480.64</v>
      </c>
      <c r="G127" s="43">
        <v>38.06</v>
      </c>
      <c r="H127" s="6"/>
      <c r="I127" s="41">
        <v>2</v>
      </c>
      <c r="J127" s="42">
        <v>74</v>
      </c>
      <c r="K127" s="43">
        <v>7012.7359999999999</v>
      </c>
      <c r="L127" s="43">
        <v>6452.64</v>
      </c>
      <c r="M127" s="43">
        <v>44.81</v>
      </c>
    </row>
    <row r="128" spans="3:13" ht="12.75" x14ac:dyDescent="0.2">
      <c r="C128" s="41">
        <v>3</v>
      </c>
      <c r="D128" s="42">
        <v>63</v>
      </c>
      <c r="E128" s="43">
        <v>6027.7403000000004</v>
      </c>
      <c r="F128" s="43">
        <v>5546.88</v>
      </c>
      <c r="G128" s="43">
        <v>38.520000000000003</v>
      </c>
      <c r="H128" s="6"/>
      <c r="I128" s="41">
        <v>3</v>
      </c>
      <c r="J128" s="42">
        <v>75</v>
      </c>
      <c r="K128" s="43">
        <v>7103.5536000000002</v>
      </c>
      <c r="L128" s="43">
        <v>6536.16</v>
      </c>
      <c r="M128" s="43">
        <v>45.39</v>
      </c>
    </row>
    <row r="129" spans="3:13" ht="12.75" x14ac:dyDescent="0.2">
      <c r="C129" s="41">
        <v>4</v>
      </c>
      <c r="D129" s="42">
        <v>64</v>
      </c>
      <c r="E129" s="43">
        <v>6102.9475000000002</v>
      </c>
      <c r="F129" s="43">
        <v>5616</v>
      </c>
      <c r="G129" s="43">
        <v>39</v>
      </c>
      <c r="H129" s="6"/>
      <c r="I129" s="41">
        <v>4</v>
      </c>
      <c r="J129" s="42">
        <v>76</v>
      </c>
      <c r="K129" s="43">
        <v>7195.8090000000002</v>
      </c>
      <c r="L129" s="43">
        <v>6621.12</v>
      </c>
      <c r="M129" s="43">
        <v>45.98</v>
      </c>
    </row>
    <row r="130" spans="3:13" ht="12.75" x14ac:dyDescent="0.2">
      <c r="C130" s="41">
        <v>5</v>
      </c>
      <c r="D130" s="42">
        <v>65</v>
      </c>
      <c r="E130" s="43">
        <v>6192.3581000000004</v>
      </c>
      <c r="F130" s="43">
        <v>5698.08</v>
      </c>
      <c r="G130" s="43">
        <v>39.57</v>
      </c>
      <c r="H130" s="6"/>
      <c r="I130" s="41">
        <v>5</v>
      </c>
      <c r="J130" s="42">
        <v>77</v>
      </c>
      <c r="K130" s="43">
        <v>7285.2196000000004</v>
      </c>
      <c r="L130" s="43">
        <v>6703.2</v>
      </c>
      <c r="M130" s="43">
        <v>46.55</v>
      </c>
    </row>
    <row r="131" spans="3:13" ht="12.75" x14ac:dyDescent="0.2">
      <c r="C131" s="41">
        <v>6</v>
      </c>
      <c r="D131" s="42">
        <v>68</v>
      </c>
      <c r="E131" s="43">
        <v>6466.3001000000004</v>
      </c>
      <c r="F131" s="43">
        <v>5950.08</v>
      </c>
      <c r="G131" s="43">
        <v>41.32</v>
      </c>
      <c r="H131" s="6"/>
      <c r="I131" s="41">
        <v>6</v>
      </c>
      <c r="J131" s="42">
        <v>80</v>
      </c>
      <c r="K131" s="43">
        <v>7588.9548999999997</v>
      </c>
      <c r="L131" s="43">
        <v>6982.38</v>
      </c>
      <c r="M131" s="43">
        <v>48.49</v>
      </c>
    </row>
    <row r="132" spans="3:13" ht="12.75" x14ac:dyDescent="0.2">
      <c r="C132" s="41">
        <v>7</v>
      </c>
      <c r="D132" s="42">
        <v>71</v>
      </c>
      <c r="E132" s="43">
        <v>6737.3972999999996</v>
      </c>
      <c r="F132" s="43">
        <v>6199.2</v>
      </c>
      <c r="G132" s="43">
        <v>43.05</v>
      </c>
      <c r="H132" s="6"/>
      <c r="I132" s="41">
        <v>7</v>
      </c>
      <c r="J132" s="42">
        <v>83</v>
      </c>
      <c r="K132" s="43">
        <v>7894.1073999999999</v>
      </c>
      <c r="L132" s="43">
        <v>7263.36</v>
      </c>
      <c r="M132" s="43">
        <v>50.44</v>
      </c>
    </row>
    <row r="133" spans="3:13" ht="12.75" x14ac:dyDescent="0.2">
      <c r="C133" s="41">
        <v>8</v>
      </c>
      <c r="D133" s="42">
        <v>74</v>
      </c>
      <c r="E133" s="43">
        <v>7012.7359999999999</v>
      </c>
      <c r="F133" s="43">
        <v>6452.64</v>
      </c>
      <c r="G133" s="43">
        <v>44.81</v>
      </c>
      <c r="H133" s="6"/>
      <c r="I133" s="41">
        <v>8</v>
      </c>
      <c r="J133" s="42">
        <v>86</v>
      </c>
      <c r="K133" s="43">
        <v>8237.5874999999996</v>
      </c>
      <c r="L133" s="43">
        <v>7580.16</v>
      </c>
      <c r="M133" s="43">
        <v>52.64</v>
      </c>
    </row>
    <row r="134" spans="3:13" ht="12.75" x14ac:dyDescent="0.2">
      <c r="C134" s="41">
        <v>9</v>
      </c>
      <c r="D134" s="42">
        <v>76</v>
      </c>
      <c r="E134" s="43">
        <v>7195.8090000000002</v>
      </c>
      <c r="F134" s="43">
        <v>6621.12</v>
      </c>
      <c r="G134" s="43">
        <v>45.98</v>
      </c>
      <c r="H134" s="6"/>
      <c r="I134" s="41">
        <v>9</v>
      </c>
      <c r="J134" s="42">
        <v>88</v>
      </c>
      <c r="K134" s="43">
        <v>8476.0056000000004</v>
      </c>
      <c r="L134" s="43">
        <v>7799.04</v>
      </c>
      <c r="M134" s="43">
        <v>54.16</v>
      </c>
    </row>
    <row r="135" spans="3:13" ht="12.75" x14ac:dyDescent="0.2">
      <c r="C135" s="41">
        <v>10</v>
      </c>
      <c r="D135" s="42">
        <v>78</v>
      </c>
      <c r="E135" s="43">
        <v>7386.0093999999999</v>
      </c>
      <c r="F135" s="43">
        <v>6795.36</v>
      </c>
      <c r="G135" s="43">
        <v>47.19</v>
      </c>
      <c r="H135" s="6"/>
      <c r="I135" s="41">
        <v>10</v>
      </c>
      <c r="J135" s="42">
        <v>90</v>
      </c>
      <c r="K135" s="43">
        <v>8711.6198999999997</v>
      </c>
      <c r="L135" s="43">
        <v>8016.48</v>
      </c>
      <c r="M135" s="43">
        <v>55.67</v>
      </c>
    </row>
    <row r="136" spans="3:13" ht="12.75" x14ac:dyDescent="0.2">
      <c r="C136" s="41">
        <v>11</v>
      </c>
      <c r="D136" s="42">
        <v>80</v>
      </c>
      <c r="E136" s="43">
        <v>7588.9548999999997</v>
      </c>
      <c r="F136" s="43">
        <v>6982.38</v>
      </c>
      <c r="G136" s="43">
        <v>48.49</v>
      </c>
      <c r="H136" s="6"/>
      <c r="I136" s="41">
        <v>11</v>
      </c>
      <c r="J136" s="42">
        <v>92</v>
      </c>
      <c r="K136" s="43">
        <v>8950.0687999999991</v>
      </c>
      <c r="L136" s="43">
        <v>8235.36</v>
      </c>
      <c r="M136" s="43">
        <v>57.19</v>
      </c>
    </row>
    <row r="137" spans="3:13" ht="12.75" x14ac:dyDescent="0.2">
      <c r="C137" s="41">
        <v>12</v>
      </c>
      <c r="D137" s="42">
        <v>82</v>
      </c>
      <c r="E137" s="43">
        <v>7794.7965000000004</v>
      </c>
      <c r="F137" s="43">
        <v>7172.64</v>
      </c>
      <c r="G137" s="43">
        <v>49.81</v>
      </c>
      <c r="H137" s="6"/>
      <c r="I137" s="41">
        <v>12</v>
      </c>
      <c r="J137" s="42">
        <v>94</v>
      </c>
      <c r="K137" s="43">
        <v>9191.3726999999999</v>
      </c>
      <c r="L137" s="43">
        <v>8457.1200000000008</v>
      </c>
      <c r="M137" s="43">
        <v>58.73</v>
      </c>
    </row>
    <row r="138" spans="3:13" ht="12.75" x14ac:dyDescent="0.2">
      <c r="C138" s="41">
        <v>13</v>
      </c>
      <c r="D138" s="42">
        <v>83</v>
      </c>
      <c r="E138" s="43">
        <v>7894.1073999999999</v>
      </c>
      <c r="F138" s="43">
        <v>7263.36</v>
      </c>
      <c r="G138" s="43">
        <v>50.44</v>
      </c>
      <c r="H138" s="6"/>
      <c r="I138" s="41">
        <v>13</v>
      </c>
      <c r="J138" s="42">
        <v>95</v>
      </c>
      <c r="K138" s="43">
        <v>9310.5766000000003</v>
      </c>
      <c r="L138" s="43">
        <v>8566.56</v>
      </c>
      <c r="M138" s="43">
        <v>59.49</v>
      </c>
    </row>
    <row r="139" spans="3:13" ht="12.75" x14ac:dyDescent="0.2">
      <c r="C139" s="41">
        <v>14</v>
      </c>
      <c r="D139" s="42">
        <v>84</v>
      </c>
      <c r="E139" s="43">
        <v>7997.7214000000004</v>
      </c>
      <c r="F139" s="43">
        <v>7358.4</v>
      </c>
      <c r="G139" s="43">
        <v>51.1</v>
      </c>
      <c r="H139" s="6"/>
      <c r="I139" s="41">
        <v>14</v>
      </c>
      <c r="J139" s="42">
        <v>96</v>
      </c>
      <c r="K139" s="43">
        <v>9431.2080000000005</v>
      </c>
      <c r="L139" s="43">
        <v>8677.44</v>
      </c>
      <c r="M139" s="43">
        <v>60.26</v>
      </c>
    </row>
    <row r="140" spans="3:13" ht="12.75" x14ac:dyDescent="0.2">
      <c r="C140" s="41">
        <v>15</v>
      </c>
      <c r="D140" s="42">
        <v>85</v>
      </c>
      <c r="E140" s="43">
        <v>8116.9252999999999</v>
      </c>
      <c r="F140" s="43">
        <v>7469.28</v>
      </c>
      <c r="G140" s="43">
        <v>51.87</v>
      </c>
      <c r="H140" s="6"/>
      <c r="I140" s="41">
        <v>15</v>
      </c>
      <c r="J140" s="42">
        <v>97</v>
      </c>
      <c r="K140" s="43">
        <v>9550.4222000000009</v>
      </c>
      <c r="L140" s="43">
        <v>8788.32</v>
      </c>
      <c r="M140" s="43">
        <v>61.06</v>
      </c>
    </row>
    <row r="141" spans="3:13" ht="12.75" x14ac:dyDescent="0.2">
      <c r="C141" s="41">
        <v>16</v>
      </c>
      <c r="D141" s="42">
        <v>86</v>
      </c>
      <c r="E141" s="43">
        <v>8237.5874999999996</v>
      </c>
      <c r="F141" s="43">
        <v>7580.16</v>
      </c>
      <c r="G141" s="43">
        <v>52.64</v>
      </c>
      <c r="H141" s="6"/>
      <c r="I141" s="41">
        <v>16</v>
      </c>
      <c r="J141" s="42">
        <v>98</v>
      </c>
      <c r="K141" s="43">
        <v>9669.6569</v>
      </c>
      <c r="L141" s="43">
        <v>8897.76</v>
      </c>
      <c r="M141" s="43">
        <v>61.79</v>
      </c>
    </row>
    <row r="142" spans="3:13" ht="12.75" x14ac:dyDescent="0.2">
      <c r="C142" s="41">
        <v>17</v>
      </c>
      <c r="D142" s="42">
        <v>87</v>
      </c>
      <c r="E142" s="43">
        <v>8355.3639000000003</v>
      </c>
      <c r="F142" s="43">
        <v>7688.16</v>
      </c>
      <c r="G142" s="43">
        <v>53.39</v>
      </c>
      <c r="H142" s="6"/>
      <c r="I142" s="41">
        <v>17</v>
      </c>
      <c r="J142" s="42">
        <v>99</v>
      </c>
      <c r="K142" s="43">
        <v>9791.6748000000007</v>
      </c>
      <c r="L142" s="43">
        <v>9010.08</v>
      </c>
      <c r="M142" s="43">
        <v>62.57</v>
      </c>
    </row>
    <row r="143" spans="3:13" ht="12.75" x14ac:dyDescent="0.2">
      <c r="C143" s="41">
        <v>18</v>
      </c>
      <c r="D143" s="42">
        <v>88</v>
      </c>
      <c r="E143" s="43">
        <v>8476.0056000000004</v>
      </c>
      <c r="F143" s="43">
        <v>7799.04</v>
      </c>
      <c r="G143" s="43">
        <v>54.16</v>
      </c>
      <c r="H143" s="6"/>
      <c r="I143" s="41">
        <v>18</v>
      </c>
      <c r="J143" s="42">
        <v>100</v>
      </c>
      <c r="K143" s="43">
        <v>9910.9094999999998</v>
      </c>
      <c r="L143" s="43">
        <v>9119.52</v>
      </c>
      <c r="M143" s="43">
        <v>63.33</v>
      </c>
    </row>
  </sheetData>
  <mergeCells count="6">
    <mergeCell ref="D98:G98"/>
    <mergeCell ref="J98:M98"/>
    <mergeCell ref="D121:G121"/>
    <mergeCell ref="J121:M121"/>
    <mergeCell ref="D81:G81"/>
    <mergeCell ref="J81:M81"/>
  </mergeCells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6868-209F-4416-96A2-5977A2AF22D9}">
  <dimension ref="A1:E24"/>
  <sheetViews>
    <sheetView workbookViewId="0">
      <selection activeCell="B23" sqref="B23"/>
    </sheetView>
  </sheetViews>
  <sheetFormatPr defaultRowHeight="15" x14ac:dyDescent="0.25"/>
  <cols>
    <col min="1" max="1" width="46.85546875" bestFit="1" customWidth="1"/>
    <col min="2" max="2" width="36.7109375" customWidth="1"/>
    <col min="3" max="3" width="28.140625" customWidth="1"/>
    <col min="4" max="4" width="27.42578125" customWidth="1"/>
  </cols>
  <sheetData>
    <row r="1" spans="1:5" x14ac:dyDescent="0.25">
      <c r="A1" s="8" t="s">
        <v>52</v>
      </c>
    </row>
    <row r="2" spans="1:5" ht="15.75" thickBot="1" x14ac:dyDescent="0.3">
      <c r="A2" s="8"/>
    </row>
    <row r="3" spans="1:5" ht="15.75" customHeight="1" x14ac:dyDescent="0.25">
      <c r="A3" s="61" t="s">
        <v>53</v>
      </c>
      <c r="B3" s="62"/>
      <c r="C3" s="62"/>
      <c r="D3" s="63"/>
    </row>
    <row r="4" spans="1:5" x14ac:dyDescent="0.25">
      <c r="A4" s="64"/>
      <c r="B4" s="65"/>
      <c r="C4" s="65"/>
      <c r="D4" s="66"/>
    </row>
    <row r="5" spans="1:5" x14ac:dyDescent="0.25">
      <c r="A5" s="24"/>
      <c r="B5" s="9" t="s">
        <v>38</v>
      </c>
      <c r="C5" s="9" t="s">
        <v>39</v>
      </c>
      <c r="D5" s="25" t="s">
        <v>40</v>
      </c>
    </row>
    <row r="6" spans="1:5" x14ac:dyDescent="0.25">
      <c r="A6" s="26" t="s">
        <v>41</v>
      </c>
      <c r="B6" s="10">
        <f>SUM(1374.11*1.027)</f>
        <v>1411.2109699999999</v>
      </c>
      <c r="C6" s="10">
        <f>D6*144</f>
        <v>1303.2</v>
      </c>
      <c r="D6" s="27">
        <f>ROUND((B6*12)/1872,2)</f>
        <v>9.0500000000000007</v>
      </c>
      <c r="E6" s="11"/>
    </row>
    <row r="7" spans="1:5" x14ac:dyDescent="0.25">
      <c r="A7" s="26" t="s">
        <v>42</v>
      </c>
      <c r="B7" s="10">
        <f>SUM(1621.07*1.027)</f>
        <v>1664.8388899999998</v>
      </c>
      <c r="C7" s="10">
        <f t="shared" ref="C7:C9" si="0">D7*144</f>
        <v>1536.48</v>
      </c>
      <c r="D7" s="27">
        <f>ROUND((B7*12)/1872,2)</f>
        <v>10.67</v>
      </c>
      <c r="E7" s="11"/>
    </row>
    <row r="8" spans="1:5" x14ac:dyDescent="0.25">
      <c r="A8" s="26" t="s">
        <v>43</v>
      </c>
      <c r="B8" s="10">
        <f>SUM(2014.92*1.027)</f>
        <v>2069.3228399999998</v>
      </c>
      <c r="C8" s="10">
        <f t="shared" si="0"/>
        <v>1909.44</v>
      </c>
      <c r="D8" s="27">
        <f>ROUND((B8*12)/1872,2)</f>
        <v>13.26</v>
      </c>
      <c r="E8" s="11"/>
    </row>
    <row r="9" spans="1:5" ht="15.75" thickBot="1" x14ac:dyDescent="0.3">
      <c r="A9" s="28" t="s">
        <v>44</v>
      </c>
      <c r="B9" s="29">
        <f>SUM(2014.92*1.027)</f>
        <v>2069.3228399999998</v>
      </c>
      <c r="C9" s="29">
        <f t="shared" si="0"/>
        <v>1909.44</v>
      </c>
      <c r="D9" s="30">
        <f>ROUND((B9*12)/1872,2)</f>
        <v>13.26</v>
      </c>
      <c r="E9" s="11"/>
    </row>
    <row r="10" spans="1:5" x14ac:dyDescent="0.25">
      <c r="E10" s="11"/>
    </row>
    <row r="11" spans="1:5" ht="15.75" thickBot="1" x14ac:dyDescent="0.3">
      <c r="E11" s="11"/>
    </row>
    <row r="12" spans="1:5" ht="15" customHeight="1" x14ac:dyDescent="0.25">
      <c r="A12" s="61" t="s">
        <v>54</v>
      </c>
      <c r="B12" s="62"/>
      <c r="C12" s="62"/>
      <c r="D12" s="63"/>
      <c r="E12" s="11"/>
    </row>
    <row r="13" spans="1:5" x14ac:dyDescent="0.25">
      <c r="A13" s="64"/>
      <c r="B13" s="65"/>
      <c r="C13" s="65"/>
      <c r="D13" s="66"/>
      <c r="E13" s="11"/>
    </row>
    <row r="14" spans="1:5" x14ac:dyDescent="0.25">
      <c r="A14" s="24"/>
      <c r="B14" s="9" t="s">
        <v>38</v>
      </c>
      <c r="C14" s="9" t="s">
        <v>39</v>
      </c>
      <c r="D14" s="25" t="s">
        <v>40</v>
      </c>
      <c r="E14" s="11"/>
    </row>
    <row r="15" spans="1:5" x14ac:dyDescent="0.25">
      <c r="A15" s="26" t="s">
        <v>45</v>
      </c>
      <c r="B15" s="10">
        <f>SUM(1674.47*1.027)</f>
        <v>1719.6806899999999</v>
      </c>
      <c r="C15" s="10">
        <f>D15*144</f>
        <v>1586.8799999999999</v>
      </c>
      <c r="D15" s="27">
        <f>ROUND((B15*12)/1872,2)</f>
        <v>11.02</v>
      </c>
      <c r="E15" s="11"/>
    </row>
    <row r="16" spans="1:5" ht="15.75" thickBot="1" x14ac:dyDescent="0.3">
      <c r="A16" s="28" t="s">
        <v>46</v>
      </c>
      <c r="B16" s="29" t="s">
        <v>47</v>
      </c>
      <c r="C16" s="29" t="s">
        <v>47</v>
      </c>
      <c r="D16" s="30" t="s">
        <v>47</v>
      </c>
      <c r="E16" s="11"/>
    </row>
    <row r="17" spans="1:5" x14ac:dyDescent="0.25">
      <c r="E17" s="11"/>
    </row>
    <row r="18" spans="1:5" x14ac:dyDescent="0.25">
      <c r="E18" s="11"/>
    </row>
    <row r="19" spans="1:5" ht="15.75" thickBot="1" x14ac:dyDescent="0.3">
      <c r="E19" s="11"/>
    </row>
    <row r="20" spans="1:5" ht="15" customHeight="1" x14ac:dyDescent="0.25">
      <c r="A20" s="61" t="s">
        <v>55</v>
      </c>
      <c r="B20" s="62"/>
      <c r="C20" s="62"/>
      <c r="D20" s="63"/>
      <c r="E20" s="11"/>
    </row>
    <row r="21" spans="1:5" x14ac:dyDescent="0.25">
      <c r="A21" s="64"/>
      <c r="B21" s="65"/>
      <c r="C21" s="65"/>
      <c r="D21" s="66"/>
      <c r="E21" s="11"/>
    </row>
    <row r="22" spans="1:5" x14ac:dyDescent="0.25">
      <c r="A22" s="24"/>
      <c r="B22" s="9" t="s">
        <v>38</v>
      </c>
      <c r="C22" s="9" t="s">
        <v>39</v>
      </c>
      <c r="D22" s="25" t="s">
        <v>40</v>
      </c>
      <c r="E22" s="11"/>
    </row>
    <row r="23" spans="1:5" x14ac:dyDescent="0.25">
      <c r="A23" s="26" t="s">
        <v>41</v>
      </c>
      <c r="B23" s="10">
        <f>SUM(1435.67*1.027)</f>
        <v>1474.43309</v>
      </c>
      <c r="C23" s="10">
        <f>D23*144</f>
        <v>1360.8</v>
      </c>
      <c r="D23" s="27">
        <f>ROUND((B23*12)/1872,2)</f>
        <v>9.4499999999999993</v>
      </c>
      <c r="E23" s="11"/>
    </row>
    <row r="24" spans="1:5" ht="15.75" thickBot="1" x14ac:dyDescent="0.3">
      <c r="A24" s="28" t="s">
        <v>48</v>
      </c>
      <c r="B24" s="29" t="s">
        <v>47</v>
      </c>
      <c r="C24" s="29" t="s">
        <v>47</v>
      </c>
      <c r="D24" s="30" t="s">
        <v>47</v>
      </c>
    </row>
  </sheetData>
  <mergeCells count="3">
    <mergeCell ref="A3:D4"/>
    <mergeCell ref="A12:D13"/>
    <mergeCell ref="A20:D2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sal. reeks kraamzorg 03-2022</vt:lpstr>
      <vt:lpstr>schalen kraamzorg maart 2022</vt:lpstr>
      <vt:lpstr>sal.div. 03-2022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Meijs</dc:creator>
  <cp:lastModifiedBy>Robert Oortwijn</cp:lastModifiedBy>
  <cp:lastPrinted>2022-08-09T14:04:41Z</cp:lastPrinted>
  <dcterms:created xsi:type="dcterms:W3CDTF">2020-12-08T08:47:46Z</dcterms:created>
  <dcterms:modified xsi:type="dcterms:W3CDTF">2022-09-08T12:23:19Z</dcterms:modified>
</cp:coreProperties>
</file>